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S:\A_Hydro_Nation\01_CREW\CFT\03_Projects\2019-20\CRW2019_01 WT sludge to agric land\07_OUTPUTS\DST\"/>
    </mc:Choice>
  </mc:AlternateContent>
  <xr:revisionPtr revIDLastSave="0" documentId="13_ncr:1_{24CC08A6-17B0-4728-BC3F-9C654305C7D3}" xr6:coauthVersionLast="47" xr6:coauthVersionMax="47" xr10:uidLastSave="{00000000-0000-0000-0000-000000000000}"/>
  <bookViews>
    <workbookView xWindow="28680" yWindow="-120" windowWidth="29040" windowHeight="15840" activeTab="4" xr2:uid="{886BF1F7-F223-4765-BF72-6360C1EDB99A}"/>
  </bookViews>
  <sheets>
    <sheet name="Instructions" sheetId="15" r:id="rId1"/>
    <sheet name="Stage 1 WTR Charateristics" sheetId="3" r:id="rId2"/>
    <sheet name="WTW (Name)" sheetId="16" r:id="rId3"/>
    <sheet name="Stage 1.2 Desk Based " sheetId="4" r:id="rId4"/>
    <sheet name="Stage 2.1 Field data collection" sheetId="11" r:id="rId5"/>
    <sheet name="Stage 3.1 Benefits " sheetId="8" r:id="rId6"/>
    <sheet name="Stage 3.2 Application rate" sheetId="9" r:id="rId7"/>
    <sheet name=" Boundary" sheetId="1" r:id="rId8"/>
  </sheets>
  <definedNames>
    <definedName name="_Hlk89903493" localSheetId="0">Instructions!#REF!</definedName>
    <definedName name="_msoanchor_2">' Boundary'!$B$8</definedName>
    <definedName name="_msoanchor_4">' Boundary'!$B$9</definedName>
    <definedName name="_Toc84250284" localSheetId="0">Instructions!$B$5</definedName>
    <definedName name="_Toc92832675" localSheetId="0">Instructions!$B$2</definedName>
    <definedName name="_Toc92832676" localSheetId="0">Instructions!$B$4</definedName>
    <definedName name="_Toc92832677" localSheetId="0">Instructions!$B$6</definedName>
  </definedNames>
  <calcPr calcId="191028" iterateDelta="1E-4"/>
  <customWorkbookViews>
    <customWorkbookView name="1" guid="{0CC65E56-B97C-4785-88D4-C1E876C0AB59}" maximized="1" xWindow="-1608" yWindow="178" windowWidth="161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1" l="1"/>
  <c r="E14" i="11"/>
  <c r="E15" i="11"/>
  <c r="E13" i="11"/>
  <c r="E10" i="11"/>
  <c r="E24" i="11"/>
  <c r="E23" i="11"/>
  <c r="E22" i="11"/>
  <c r="E21" i="11"/>
  <c r="E20" i="11"/>
  <c r="E19" i="11"/>
  <c r="E18" i="11"/>
  <c r="E17" i="11"/>
  <c r="E16" i="11"/>
  <c r="E11" i="11"/>
  <c r="E9" i="11"/>
  <c r="E8" i="11"/>
  <c r="E7" i="11"/>
  <c r="E6" i="11"/>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F5" i="11"/>
  <c r="C5" i="3"/>
  <c r="C6" i="3"/>
  <c r="C7" i="3"/>
  <c r="C8" i="3"/>
  <c r="C9" i="3"/>
  <c r="C10" i="3"/>
  <c r="C11" i="3"/>
  <c r="C12" i="3"/>
  <c r="C13" i="3"/>
  <c r="C14" i="3"/>
  <c r="C16" i="3"/>
  <c r="C17" i="3"/>
  <c r="C18" i="3"/>
  <c r="C19" i="3"/>
  <c r="C20" i="3"/>
  <c r="C21" i="3"/>
  <c r="C22" i="3"/>
  <c r="C15" i="3"/>
  <c r="C23" i="3"/>
  <c r="C24" i="3"/>
  <c r="C25" i="3"/>
  <c r="C26" i="3"/>
  <c r="C27" i="3"/>
  <c r="C28" i="3"/>
  <c r="C29" i="3"/>
  <c r="C30" i="3"/>
  <c r="C31" i="3"/>
  <c r="C4" i="3"/>
  <c r="B6" i="9"/>
  <c r="F6" i="9" s="1"/>
  <c r="B5" i="9"/>
  <c r="D5" i="9" s="1"/>
  <c r="B4" i="9"/>
  <c r="D4" i="9" l="1"/>
  <c r="D7" i="9" s="1"/>
  <c r="F4" i="9"/>
  <c r="F7" i="9" s="1"/>
  <c r="F5" i="9"/>
  <c r="D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tc={D74C3BDF-A883-4CB3-8797-8DB9F23FCEA4}</author>
  </authors>
  <commentList>
    <comment ref="A1" authorId="0" shapeId="0" xr:uid="{D74C3BDF-A883-4CB3-8797-8DB9F23FCEA4}">
      <text>
        <t>[Threaded comment]
Your version of Excel allows you to read this threaded comment; however, any edits to it will get removed if the file is opened in a newer version of Excel. Learn more: https://go.microsoft.com/fwlink/?linkid=870924
Comment:
    add particle size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tc={DAACAFD8-4CAE-4DEA-82B6-A86B7C49439B}</author>
  </authors>
  <commentList>
    <comment ref="A1" authorId="0" shapeId="0" xr:uid="{DAACAFD8-4CAE-4DEA-82B6-A86B7C49439B}">
      <text>
        <t>[Threaded comment]
Your version of Excel allows you to read this threaded comment; however, any edits to it will get removed if the file is opened in a newer version of Excel. Learn more: https://go.microsoft.com/fwlink/?linkid=870924
Comment:
    add particle size</t>
      </text>
    </comment>
  </commentList>
</comments>
</file>

<file path=xl/sharedStrings.xml><?xml version="1.0" encoding="utf-8"?>
<sst xmlns="http://schemas.openxmlformats.org/spreadsheetml/2006/main" count="319" uniqueCount="208">
  <si>
    <t xml:space="preserve">Stage 1 WTR characteristics and initial screening
</t>
  </si>
  <si>
    <t>Stage 2 Identification of appropriate sites</t>
  </si>
  <si>
    <t>Stage 3 Benefit to final soil properties</t>
  </si>
  <si>
    <t>KEY:</t>
  </si>
  <si>
    <t>&lt;&lt; data input required</t>
  </si>
  <si>
    <t>Parameter</t>
  </si>
  <si>
    <t>Sample WTR Result (for input)</t>
  </si>
  <si>
    <t>Within typical range (Y/N)</t>
  </si>
  <si>
    <t>Typical SW Range (wtw / groupings ) from 12 SW treatment plants</t>
  </si>
  <si>
    <t>Typical international range (Turner et al. 2019)</t>
  </si>
  <si>
    <t>Unit</t>
  </si>
  <si>
    <t>Lower Limit</t>
  </si>
  <si>
    <t>Upper Limit</t>
  </si>
  <si>
    <t>Al</t>
  </si>
  <si>
    <t>6700 - 180000</t>
  </si>
  <si>
    <r>
      <t>(mg kg</t>
    </r>
    <r>
      <rPr>
        <vertAlign val="superscript"/>
        <sz val="8.5"/>
        <color rgb="FF000000"/>
        <rFont val="Calibri"/>
        <family val="2"/>
        <scheme val="minor"/>
      </rPr>
      <t>-1</t>
    </r>
    <r>
      <rPr>
        <sz val="11"/>
        <color rgb="FF000000"/>
        <rFont val="Calibri"/>
        <family val="2"/>
        <scheme val="minor"/>
      </rPr>
      <t> dry matter)</t>
    </r>
  </si>
  <si>
    <t xml:space="preserve">Fe </t>
  </si>
  <si>
    <t>1100 - 277000</t>
  </si>
  <si>
    <t xml:space="preserve">P </t>
  </si>
  <si>
    <t>200- 10000</t>
  </si>
  <si>
    <t>Ca</t>
  </si>
  <si>
    <t xml:space="preserve">180 - 32000 </t>
  </si>
  <si>
    <t xml:space="preserve">Mn </t>
  </si>
  <si>
    <t>N/A</t>
  </si>
  <si>
    <t>400 – 31600</t>
  </si>
  <si>
    <t xml:space="preserve">Pb </t>
  </si>
  <si>
    <t xml:space="preserve">2.5 - 69 </t>
  </si>
  <si>
    <t xml:space="preserve">Zn </t>
  </si>
  <si>
    <t>0.12 - 246</t>
  </si>
  <si>
    <t>Ni </t>
  </si>
  <si>
    <t>10.9 - 60</t>
  </si>
  <si>
    <t>Cu</t>
  </si>
  <si>
    <t>35 - 624</t>
  </si>
  <si>
    <t xml:space="preserve">Dry matter (DM) content </t>
  </si>
  <si>
    <t>%</t>
  </si>
  <si>
    <t>N </t>
  </si>
  <si>
    <r>
      <t>(kg fresh tonne</t>
    </r>
    <r>
      <rPr>
        <vertAlign val="superscript"/>
        <sz val="11"/>
        <color rgb="FF000000"/>
        <rFont val="Calibri"/>
        <family val="2"/>
      </rPr>
      <t>-1</t>
    </r>
    <r>
      <rPr>
        <sz val="11"/>
        <color rgb="FF000000"/>
        <rFont val="Calibri"/>
        <family val="2"/>
      </rPr>
      <t>) </t>
    </r>
  </si>
  <si>
    <r>
      <t>Phosphate (P</t>
    </r>
    <r>
      <rPr>
        <vertAlign val="subscript"/>
        <sz val="8.5"/>
        <color rgb="FF000000"/>
        <rFont val="Calibri"/>
        <family val="2"/>
      </rPr>
      <t>2</t>
    </r>
    <r>
      <rPr>
        <sz val="11"/>
        <color rgb="FF000000"/>
        <rFont val="Calibri"/>
        <family val="2"/>
      </rPr>
      <t>O</t>
    </r>
    <r>
      <rPr>
        <vertAlign val="subscript"/>
        <sz val="8.5"/>
        <color rgb="FF000000"/>
        <rFont val="Calibri"/>
        <family val="2"/>
      </rPr>
      <t>5</t>
    </r>
    <r>
      <rPr>
        <sz val="11"/>
        <color rgb="FF000000"/>
        <rFont val="Calibri"/>
        <family val="2"/>
      </rPr>
      <t>) </t>
    </r>
  </si>
  <si>
    <r>
      <t>Potash (K</t>
    </r>
    <r>
      <rPr>
        <vertAlign val="subscript"/>
        <sz val="8.5"/>
        <color rgb="FF000000"/>
        <rFont val="Calibri"/>
        <family val="2"/>
      </rPr>
      <t>2</t>
    </r>
    <r>
      <rPr>
        <sz val="11"/>
        <color rgb="FF000000"/>
        <rFont val="Calibri"/>
        <family val="2"/>
      </rPr>
      <t>O) </t>
    </r>
  </si>
  <si>
    <t>MgO </t>
  </si>
  <si>
    <r>
      <t>SO</t>
    </r>
    <r>
      <rPr>
        <vertAlign val="subscript"/>
        <sz val="8.5"/>
        <color rgb="FF000000"/>
        <rFont val="Calibri"/>
        <family val="2"/>
      </rPr>
      <t>3</t>
    </r>
    <r>
      <rPr>
        <sz val="8.5"/>
        <color rgb="FF000000"/>
        <rFont val="Calibri"/>
        <family val="2"/>
      </rPr>
      <t> </t>
    </r>
  </si>
  <si>
    <t xml:space="preserve">Readily available N </t>
  </si>
  <si>
    <t xml:space="preserve">RAN </t>
  </si>
  <si>
    <t>(% of total N) </t>
  </si>
  <si>
    <t xml:space="preserve">Organic matter </t>
  </si>
  <si>
    <t>(% in fresh material) </t>
  </si>
  <si>
    <t>pH </t>
  </si>
  <si>
    <t>5.12 – 8.0</t>
  </si>
  <si>
    <t>Unitless</t>
  </si>
  <si>
    <t>Neutralising value (% CaO) </t>
  </si>
  <si>
    <t>C:N ratio </t>
  </si>
  <si>
    <t>Hg </t>
  </si>
  <si>
    <t>Cr </t>
  </si>
  <si>
    <t>Cd </t>
  </si>
  <si>
    <t>Se </t>
  </si>
  <si>
    <t>As </t>
  </si>
  <si>
    <t>Mo </t>
  </si>
  <si>
    <t>F </t>
  </si>
  <si>
    <t>Input data into column B</t>
  </si>
  <si>
    <t>Screening Criteria*</t>
  </si>
  <si>
    <t>Resource</t>
  </si>
  <si>
    <t>Identification of willing landowners</t>
  </si>
  <si>
    <t>SW database</t>
  </si>
  <si>
    <t>http://www.ukso.org/static-maps/soils-of-scotland.html</t>
  </si>
  <si>
    <t>P Sorption Capacity</t>
  </si>
  <si>
    <t>https://soils.environment.gov.scot/maps/thematic-maps/map-of-soil-phosphorus-sorption-capacity/</t>
  </si>
  <si>
    <t>Proximity to NVZ</t>
  </si>
  <si>
    <t>https://soils.environment.gov.scot/maps/thematic-maps/map-of-soil-texture-in-nitrate-vulnerable-zones/</t>
  </si>
  <si>
    <t>https://www.environment.gov.scot/our-environment/habitats-and-species/habitat-map-of-scotland/</t>
  </si>
  <si>
    <t>https://www.gov.scot/publications/shellfish-water-protected-areas-maps/</t>
  </si>
  <si>
    <t>https://www2.sepa.org.uk/bathingwaters/Locations.aspx</t>
  </si>
  <si>
    <t>SW GIS</t>
  </si>
  <si>
    <t>https://scotgov.maps.arcgis.com/apps/dashboards/f9216efc72e44b7e9093cfae08f6f861</t>
  </si>
  <si>
    <t>Circular Economy</t>
  </si>
  <si>
    <t xml:space="preserve">Acceptability - Proximity to population centres   </t>
  </si>
  <si>
    <t>SW GIS / database</t>
  </si>
  <si>
    <r>
      <t>3.5 CO2eq. per tonne N in the product</t>
    </r>
    <r>
      <rPr>
        <vertAlign val="superscript"/>
        <sz val="14"/>
        <color theme="1"/>
        <rFont val="Calibri"/>
        <family val="2"/>
        <scheme val="minor"/>
      </rPr>
      <t>#</t>
    </r>
    <r>
      <rPr>
        <sz val="14"/>
        <color theme="1"/>
        <rFont val="Calibri"/>
        <family val="2"/>
        <scheme val="minor"/>
      </rPr>
      <t xml:space="preserve"> (Benefit calculated in Stage 3.2)</t>
    </r>
  </si>
  <si>
    <r>
      <rPr>
        <vertAlign val="superscript"/>
        <sz val="11"/>
        <color theme="1"/>
        <rFont val="Calibri"/>
        <family val="2"/>
        <scheme val="minor"/>
      </rPr>
      <t>#</t>
    </r>
    <r>
      <rPr>
        <sz val="11"/>
        <color theme="1"/>
        <rFont val="Calibri"/>
        <family val="2"/>
        <scheme val="minor"/>
      </rPr>
      <t>EU average, International Fertiliser Society, THE CARBON FOOTPRINT OF FERTILISER PRODUCTION:REGIONAL REFERENCE VALUES, Antione Hoxha and Bjarne Christensen(2019)  ISBN 978-0-85310-442-1</t>
    </r>
  </si>
  <si>
    <t>*Screening criteria is an indicative guide only to determine general areas where acceptable sites may be located.</t>
  </si>
  <si>
    <t>Stage 2.1: Data collection from chosen site to determine suitability of chosen site to receive WTR.</t>
  </si>
  <si>
    <t>Field Data Collection</t>
  </si>
  <si>
    <t>Measured value</t>
  </si>
  <si>
    <t>Units</t>
  </si>
  <si>
    <t>Comments</t>
  </si>
  <si>
    <t>Method</t>
  </si>
  <si>
    <t>Soil pH</t>
  </si>
  <si>
    <t>Must be &gt; 5.5</t>
  </si>
  <si>
    <t>Sample from chosen site</t>
  </si>
  <si>
    <r>
      <t>P level</t>
    </r>
    <r>
      <rPr>
        <vertAlign val="superscript"/>
        <sz val="14"/>
        <color theme="1"/>
        <rFont val="Calibri"/>
        <family val="2"/>
        <scheme val="minor"/>
      </rPr>
      <t>#</t>
    </r>
  </si>
  <si>
    <t>mg/L</t>
  </si>
  <si>
    <t>Gradient</t>
  </si>
  <si>
    <t>From observation or survey (contour maps)</t>
  </si>
  <si>
    <t>Yes/No</t>
  </si>
  <si>
    <t>Observation</t>
  </si>
  <si>
    <t>m</t>
  </si>
  <si>
    <t>From SW database/landowner/observation</t>
  </si>
  <si>
    <t>Soil properties - particle size distribution</t>
  </si>
  <si>
    <t>% Fine material (% clay +slit)</t>
  </si>
  <si>
    <t>Sample from chosen site (follow method outlined in ISO 17892-4)</t>
  </si>
  <si>
    <t>Soil properties - hydraulic conductivity*</t>
  </si>
  <si>
    <r>
      <t>ms</t>
    </r>
    <r>
      <rPr>
        <vertAlign val="superscript"/>
        <sz val="14"/>
        <color theme="1"/>
        <rFont val="Calibri"/>
        <family val="2"/>
        <scheme val="minor"/>
      </rPr>
      <t>-1</t>
    </r>
  </si>
  <si>
    <t>Sample from chosen site/in-situ measurement</t>
  </si>
  <si>
    <r>
      <rPr>
        <vertAlign val="superscript"/>
        <sz val="11"/>
        <color theme="1"/>
        <rFont val="Calibri"/>
        <family val="2"/>
        <scheme val="minor"/>
      </rPr>
      <t>#</t>
    </r>
    <r>
      <rPr>
        <sz val="11"/>
        <color theme="1"/>
        <rFont val="Calibri"/>
        <family val="2"/>
        <scheme val="minor"/>
      </rPr>
      <t>Descriptions of P level based on SAC Modified Morgans descriptions</t>
    </r>
  </si>
  <si>
    <r>
      <rPr>
        <vertAlign val="superscript"/>
        <sz val="11"/>
        <color theme="1"/>
        <rFont val="Calibri"/>
        <family val="2"/>
      </rPr>
      <t>**</t>
    </r>
    <r>
      <rPr>
        <sz val="11"/>
        <color theme="1"/>
        <rFont val="Calibri"/>
        <family val="2"/>
      </rPr>
      <t>https://www.earthworksturf.com/pdf/soiltest/Standard_Soil_Test_Guidelines.pdf</t>
    </r>
  </si>
  <si>
    <t>Input from Stage 1</t>
  </si>
  <si>
    <t>spring barley</t>
  </si>
  <si>
    <t>2-cut grassland</t>
  </si>
  <si>
    <t xml:space="preserve">WTR </t>
  </si>
  <si>
    <t>need in kg/ha</t>
  </si>
  <si>
    <t>total N (kg/t)</t>
  </si>
  <si>
    <t>total P2O5 (kg/t)</t>
  </si>
  <si>
    <t>total K2O (kg/t)</t>
  </si>
  <si>
    <t>References:</t>
  </si>
  <si>
    <t>N need grassland</t>
  </si>
  <si>
    <t>N need barley</t>
  </si>
  <si>
    <t>P&amp;K need grassland</t>
  </si>
  <si>
    <t>P&amp;K need barley</t>
  </si>
  <si>
    <t>TN716-18, table L (average between grain only or with straw)</t>
  </si>
  <si>
    <t>Decision Support Framework  Guidance &amp; Boundary</t>
  </si>
  <si>
    <t>The Decision Support Framework will support Scottish Water to explore the application to land of WTR and encourage the consideration of additional benefits to the circular economy from spreading WTR to land and further understanding of the benefits of this for soil physical properties</t>
  </si>
  <si>
    <t>The Decision Support Framework has a 3-stage structure:</t>
  </si>
  <si>
    <r>
      <t>Stage 3:</t>
    </r>
    <r>
      <rPr>
        <sz val="11"/>
        <color rgb="FF000000"/>
        <rFont val="Calibri"/>
        <family val="2"/>
        <charset val="1"/>
      </rPr>
      <t xml:space="preserve"> Identification of </t>
    </r>
    <r>
      <rPr>
        <sz val="11"/>
        <color theme="1"/>
        <rFont val="Calibri"/>
        <family val="2"/>
        <charset val="1"/>
      </rPr>
      <t xml:space="preserve">benefit to final soil properties.  </t>
    </r>
  </si>
  <si>
    <t> </t>
  </si>
  <si>
    <t>D</t>
  </si>
  <si>
    <r>
      <t xml:space="preserve">Stage 3.1: This stage identifies the benefit of adding WTR to different land uses. The benefits are similar for each land use type, but the application rate and timescale for benefit are different.
Stage 3.2: This stage calculates the maximum application rate for the WTR data entered in Stage 1. It references the need for nutrients for 2 crop types and land reclamation to 20 cm.
The Decision Support Framework is a screening tool only. In this respect it can tell what is likely to be a maximum suitable spread rate based on the WTR. This tool cannot provide the expertise of an agriculture adviser, given that there are more land uses and recent soil analysis data needs to be taken into consideration when determining the application rate for a certain field.
</t>
    </r>
    <r>
      <rPr>
        <b/>
        <sz val="11"/>
        <color theme="1"/>
        <rFont val="Calibri"/>
        <family val="2"/>
        <scheme val="minor"/>
      </rPr>
      <t>ACTION: As part of the paragraph 7 exemption application an agricultural advisor should be engaged to determine application rate.</t>
    </r>
  </si>
  <si>
    <t>Columns D and E should be updated as required</t>
  </si>
  <si>
    <t>WTW (Name)</t>
  </si>
  <si>
    <t xml:space="preserve">Stage 1.2: Identification of appropriate sites.  This desk-based screening stage will use existing mapping data to determine appropriate areas of Scotland’s soils.  Appropriateness will be based on key screening criteria and analysis additional circular economy benefits </t>
  </si>
  <si>
    <r>
      <t xml:space="preserve">Stage 1:  </t>
    </r>
    <r>
      <rPr>
        <sz val="11"/>
        <color theme="1"/>
        <rFont val="Calibri"/>
        <family val="2"/>
        <charset val="1"/>
      </rPr>
      <t xml:space="preserve"> WTR Characteristics</t>
    </r>
  </si>
  <si>
    <t>Stage 1.1: WTR Characteristics</t>
  </si>
  <si>
    <t>Stage 1: WTR Characteristics (additional sheets as required)</t>
  </si>
  <si>
    <t>Proximity to Desingations</t>
  </si>
  <si>
    <t>TN726, table F2: N grassland         https://www.fas.scot/publication/technical-note-tn726-fertiliser-recommendations-for-grassland/</t>
  </si>
  <si>
    <t>TN731, N residue group 1           https://www.fas.scot/publication/technical-note-tn731-nitrogen-recommendations-for-cereals-oilseed-rape-and-potatoes/</t>
  </si>
  <si>
    <t>TN2016-18, table K                     https://www.fas.scot/publication-type/technical-notes/page/4/</t>
  </si>
  <si>
    <t>250kg/ha N</t>
  </si>
  <si>
    <t>0.15 kg/ha Cd</t>
  </si>
  <si>
    <t>15 kg/ha Cr</t>
  </si>
  <si>
    <t>7.5 kg/ha Cu</t>
  </si>
  <si>
    <t>0.1 kg/ha Hg</t>
  </si>
  <si>
    <t>3 kg/ha Ni</t>
  </si>
  <si>
    <t>15 kg/ha Pb</t>
  </si>
  <si>
    <t>15 kg/ha Zn</t>
  </si>
  <si>
    <t>0.7 kg/ha As</t>
  </si>
  <si>
    <t>20 kg/ha F</t>
  </si>
  <si>
    <t>0.2 kg/ha Mo</t>
  </si>
  <si>
    <t>0.15 kg/ha Se</t>
  </si>
  <si>
    <t>Stage 3.2 Indicative Application Rates calculated from Stage 1 for exemplar crops</t>
  </si>
  <si>
    <t>Regulation limit of other parameters to be considered</t>
  </si>
  <si>
    <t xml:space="preserve">Stage 2: Field data collection.  </t>
  </si>
  <si>
    <t xml:space="preserve"> Transportation Distance - (CO2 Equivalent /Cost)</t>
  </si>
  <si>
    <t xml:space="preserve">Resource Recovery Value of resource recovery  CO2 Equivalent </t>
  </si>
  <si>
    <t>Recovery CO2 Equivalent 3.5 CO2eq. per tonne N saved</t>
  </si>
  <si>
    <t>Soil pH in acceptable range (&gt;5.5)</t>
  </si>
  <si>
    <t>Heavy metals are typically identified as Zinc (Zn), Copper (Cu), Nickel (Ni), Cadmium (Cd), Lead (Pb), Mercury (Hg), Chromium (Cr), Molybdenum (Mo), Selenium (Se), Arsenic (As) and Fluoride (F)</t>
  </si>
  <si>
    <t>Sulphur</t>
  </si>
  <si>
    <t>Testing methods for total sulphur content in soil can be found in BS1377-3:2018.</t>
  </si>
  <si>
    <t>*Hydraulic conductivity can be estimated from particle size distribution, measured in falling head/constant head lab test or measured in falling head or rising head field test</t>
  </si>
  <si>
    <r>
      <t>WTR is unsuitable for use with soils with pH &lt;5.5 and in soils high in extractable sulphur. Typically, this value is extractable sulphur &gt; 50 mg kg</t>
    </r>
    <r>
      <rPr>
        <vertAlign val="superscript"/>
        <sz val="14"/>
        <color rgb="FF000000"/>
        <rFont val="Calibri"/>
        <family val="2"/>
        <scheme val="minor"/>
      </rPr>
      <t>-1</t>
    </r>
    <r>
      <rPr>
        <sz val="14"/>
        <color rgb="FF000000"/>
        <rFont val="Calibri"/>
        <family val="2"/>
        <scheme val="minor"/>
      </rPr>
      <t>. Testing before WTR application to ensure the extractable sulphur is below this threshold value and the pH value is above 5.5 can lower the likelihood of Al toxicity. </t>
    </r>
  </si>
  <si>
    <t>Recommended gradient &lt;15% for application.</t>
  </si>
  <si>
    <t>2.4.1</t>
  </si>
  <si>
    <t>Does the waste need to be stored at the spreading location?</t>
  </si>
  <si>
    <t>Is there a suitable storage location?</t>
  </si>
  <si>
    <t>Recommended to be &gt;50m</t>
  </si>
  <si>
    <t>No</t>
  </si>
  <si>
    <r>
      <t>mg kg</t>
    </r>
    <r>
      <rPr>
        <vertAlign val="superscript"/>
        <sz val="14"/>
        <color theme="1"/>
        <rFont val="Calibri"/>
        <family val="2"/>
        <scheme val="minor"/>
      </rPr>
      <t>-1</t>
    </r>
  </si>
  <si>
    <t>Zinc</t>
  </si>
  <si>
    <t>PTE (Potentially Toxic Elements)</t>
  </si>
  <si>
    <t>2.8.1</t>
  </si>
  <si>
    <t>2.8.2</t>
  </si>
  <si>
    <t>Copper</t>
  </si>
  <si>
    <t>2.8.3</t>
  </si>
  <si>
    <t>Nickel</t>
  </si>
  <si>
    <t>2.8.4</t>
  </si>
  <si>
    <t>Cadmium</t>
  </si>
  <si>
    <t>2.8.5</t>
  </si>
  <si>
    <t>Lead</t>
  </si>
  <si>
    <t>2.8.6</t>
  </si>
  <si>
    <t>Mercury</t>
  </si>
  <si>
    <t>2.8.7</t>
  </si>
  <si>
    <t>Chromium</t>
  </si>
  <si>
    <t>2.8.8</t>
  </si>
  <si>
    <t>Molybdenum</t>
  </si>
  <si>
    <t>Not subject to the provisions of Directive 86/278/EEC</t>
  </si>
  <si>
    <t>2.8.9</t>
  </si>
  <si>
    <t>Selenium</t>
  </si>
  <si>
    <t>2.8.10</t>
  </si>
  <si>
    <t>Arsenic</t>
  </si>
  <si>
    <t>2.8.11</t>
  </si>
  <si>
    <t>Fluoride</t>
  </si>
  <si>
    <t>See Rows 2.8.1 to 2.8.11 for details</t>
  </si>
  <si>
    <t>Maximum application rate t/ha</t>
  </si>
  <si>
    <t>Note: That due to the relatively low nutrient levels in WTRs,  application at maximum application rates may not feasible and would result in WTRs being applied to unrealistic depths on the field.  Agronomist advice required at this stage.</t>
  </si>
  <si>
    <t xml:space="preserve">Soil hydraulic conductivity can be reduced with WTR spreading. </t>
  </si>
  <si>
    <t xml:space="preserve">Maximum permissible values taken from technical guidance provided by nrm laboratories: https://www.agrigem.co.uk/documents/AS18%20-%20Potentially%20Toxic%20Elements%20in%20Agricultural%20Soil.pdf </t>
  </si>
  <si>
    <t>Maximum permissible concentrations assume pH&gt;5</t>
  </si>
  <si>
    <t>Distance of spreading/storage location to private water supplies</t>
  </si>
  <si>
    <t>Particle size provides a good estimate of soil hydraulic conductivity</t>
  </si>
  <si>
    <t xml:space="preserve">Can WTR be applied at this location based on 2 key parameters  - pH, P   (also, a risk assessment will be required by SEPA).        </t>
  </si>
  <si>
    <t>Maximum permissible concentrations are dependent  on pH. For pH&lt;7, acceptable limit is 200 mg/kg. For pH&gt;7, acceptable limit is 300 mg/kg.</t>
  </si>
  <si>
    <t>Maximum permissible concentrations are dependent  on pH. For 5.5&lt;pH,6.0, acceptable limit is 100 mg/kg. For 6.0&lt;pH&lt;7.0, acceptable limit is 135 mg/kg. For pH&gt;7, acceptable limit is 200 mg/kg.</t>
  </si>
  <si>
    <t>Maximum permissible concentrations are dependent  on pH. For 5.5&lt;pH,6.0, acceptable limit is 60 mg/kg. For 6.0&lt;pH&lt;7.0, acceptable limit is 75 mg/kg. For pH&gt;7, acceptable limit is 110 mg/kg.</t>
  </si>
  <si>
    <r>
      <t xml:space="preserve">Stage 1.1:  Stage 1.1 allows the WTR from a WTW to be compared with expected range arising from Scottish WTWs, and previous results from the individual WTW across a range of characteristics. If the tool automatically flags any parameters outside expected ranges to highlight where more detailed agronomic review may be required.  </t>
    </r>
    <r>
      <rPr>
        <b/>
        <sz val="11"/>
        <color theme="1"/>
        <rFont val="Calibri"/>
        <family val="2"/>
        <scheme val="minor"/>
      </rPr>
      <t xml:space="preserve"> ACTION: Add WTR sample data into Column B</t>
    </r>
    <r>
      <rPr>
        <sz val="11"/>
        <color theme="1"/>
        <rFont val="Calibri"/>
        <family val="2"/>
        <scheme val="minor"/>
      </rPr>
      <t xml:space="preserve">
Stage 1.2: Identification of appropriate sites. This initial desk-based screening stage will use existing mapping data to help determine appropriate areas of Scotland’s soils. Appropriateness will be based on key screening criteria and analysis of additional circular economy benefits. The screening criteria were developed based on the result of literature review and considerations expressed by PSG, where green criteria are physical and gold are circular economy. 
The first step in the screening stage is the identification of farmer, landowner or restoration site willingness to accept WTR for spreading to land. It is anticipated that Stage 1.2  may only be needed when first establishing potential locations for a WTR arising from SW WTW as it will exclude less preferable locations for spreading, saving the time and cost required for site-based data collection.
The tool automatically flags any parameters out with expected range for further analysis (ADD).  Plant tab available for the future addition of individual WTW.</t>
    </r>
    <r>
      <rPr>
        <b/>
        <sz val="11"/>
        <color theme="1"/>
        <rFont val="Calibri"/>
        <family val="2"/>
        <scheme val="minor"/>
      </rPr>
      <t xml:space="preserve"> ACTION: Use the existing map links to support desk based screening.</t>
    </r>
  </si>
  <si>
    <r>
      <t xml:space="preserve">Stage 2.1 Field Data Collection identifies information required to be collected on site and a description of the method of data collection.  Following field data entry, the tool will identify based on pH and P level from SAC Interpretation whether it is likely WTR can be applied at this location.  Other site considerations are also stated. </t>
    </r>
    <r>
      <rPr>
        <b/>
        <sz val="11"/>
        <color theme="1"/>
        <rFont val="Calibri"/>
        <family val="2"/>
        <scheme val="minor"/>
      </rPr>
      <t>ACTION: Add field data findings to Column C, 2 green cells (rows 17 &amp;18 indicate suitable location or not). Note: an appropriate risk assessment will be required by SEPA for a paragraph 7 exemption.</t>
    </r>
  </si>
  <si>
    <t xml:space="preserve">Land use and Crop </t>
  </si>
  <si>
    <t>Proximity to watercourse</t>
  </si>
  <si>
    <t>Spread/Not spread (all be green)</t>
  </si>
  <si>
    <t>See Row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</si>
</sst>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u/>
      <sz val="14"/>
      <color theme="10"/>
      <name val="Calibri"/>
      <family val="2"/>
      <scheme val="minor"/>
    </font>
    <font>
      <sz val="14"/>
      <name val="Calibri"/>
      <family val="2"/>
      <scheme val="minor"/>
    </font>
    <font>
      <sz val="14"/>
      <name val="Calibri"/>
      <family val="2"/>
    </font>
    <font>
      <sz val="8"/>
      <name val="Calibri"/>
      <family val="2"/>
      <scheme val="minor"/>
    </font>
    <font>
      <sz val="11"/>
      <name val="Calibri"/>
      <family val="2"/>
      <scheme val="minor"/>
    </font>
    <font>
      <b/>
      <sz val="14"/>
      <color theme="1"/>
      <name val="Calibri"/>
      <family val="2"/>
      <scheme val="minor"/>
    </font>
    <font>
      <sz val="11"/>
      <color rgb="FF444444"/>
      <name val="Calibri"/>
      <charset val="1"/>
    </font>
    <font>
      <vertAlign val="superscript"/>
      <sz val="14"/>
      <color theme="1"/>
      <name val="Calibri"/>
      <family val="2"/>
      <scheme val="minor"/>
    </font>
    <font>
      <vertAlign val="superscript"/>
      <sz val="11"/>
      <color theme="1"/>
      <name val="Calibri"/>
      <family val="2"/>
      <scheme val="minor"/>
    </font>
    <font>
      <b/>
      <sz val="11"/>
      <color rgb="FF000000"/>
      <name val="Calibri"/>
      <family val="2"/>
      <scheme val="minor"/>
    </font>
    <font>
      <sz val="11"/>
      <color rgb="FF000000"/>
      <name val="Calibri"/>
      <family val="2"/>
      <scheme val="minor"/>
    </font>
    <font>
      <vertAlign val="superscript"/>
      <sz val="8.5"/>
      <color rgb="FF000000"/>
      <name val="Calibri"/>
      <family val="2"/>
      <scheme val="minor"/>
    </font>
    <font>
      <sz val="11"/>
      <color rgb="FF000000"/>
      <name val="Calibri"/>
      <family val="2"/>
    </font>
    <font>
      <b/>
      <sz val="11"/>
      <color rgb="FF000000"/>
      <name val="Calibri"/>
      <family val="2"/>
    </font>
    <font>
      <vertAlign val="subscript"/>
      <sz val="8.5"/>
      <color rgb="FF000000"/>
      <name val="Calibri"/>
      <family val="2"/>
    </font>
    <font>
      <sz val="8.5"/>
      <color rgb="FF000000"/>
      <name val="Calibri"/>
      <family val="2"/>
    </font>
    <font>
      <sz val="11"/>
      <color theme="1"/>
      <name val="Calibri"/>
      <family val="2"/>
      <charset val="1"/>
    </font>
    <font>
      <sz val="11"/>
      <color rgb="FF000000"/>
      <name val="Calibri"/>
      <family val="2"/>
      <charset val="1"/>
    </font>
    <font>
      <sz val="11"/>
      <color theme="1"/>
      <name val="Calibri"/>
      <charset val="1"/>
    </font>
    <font>
      <vertAlign val="superscript"/>
      <sz val="11"/>
      <color rgb="FF000000"/>
      <name val="Calibri"/>
      <family val="2"/>
    </font>
    <font>
      <sz val="11"/>
      <color theme="1"/>
      <name val="Calibri"/>
      <family val="2"/>
    </font>
    <font>
      <u/>
      <sz val="11"/>
      <color theme="1"/>
      <name val="Calibri"/>
      <family val="2"/>
    </font>
    <font>
      <vertAlign val="superscript"/>
      <sz val="11"/>
      <color theme="1"/>
      <name val="Calibri"/>
      <family val="2"/>
    </font>
    <font>
      <b/>
      <i/>
      <sz val="11"/>
      <color theme="1"/>
      <name val="Arial"/>
      <family val="2"/>
    </font>
    <font>
      <b/>
      <sz val="20"/>
      <color theme="1"/>
      <name val="Calibri"/>
      <family val="2"/>
      <scheme val="minor"/>
    </font>
    <font>
      <b/>
      <sz val="18"/>
      <color theme="1"/>
      <name val="Calibri"/>
      <family val="2"/>
      <scheme val="minor"/>
    </font>
    <font>
      <sz val="14"/>
      <color rgb="FF000000"/>
      <name val="Calibri"/>
      <family val="2"/>
      <scheme val="minor"/>
    </font>
    <font>
      <vertAlign val="superscript"/>
      <sz val="14"/>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rgb="FF000000"/>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75">
    <xf numFmtId="0" fontId="0" fillId="0" borderId="0" xfId="0"/>
    <xf numFmtId="0" fontId="3" fillId="3" borderId="1" xfId="0" applyFont="1" applyFill="1" applyBorder="1"/>
    <xf numFmtId="0" fontId="0" fillId="4" borderId="13" xfId="0" applyFill="1" applyBorder="1"/>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0" borderId="1" xfId="0" applyFont="1" applyBorder="1" applyAlignment="1">
      <alignment horizontal="left" vertical="center"/>
    </xf>
    <xf numFmtId="2" fontId="14" fillId="0" borderId="1" xfId="0" applyNumberFormat="1" applyFont="1" applyBorder="1" applyAlignment="1">
      <alignment horizontal="left" vertical="center"/>
    </xf>
    <xf numFmtId="0" fontId="16" fillId="0" borderId="1" xfId="0" applyFont="1" applyBorder="1" applyAlignment="1">
      <alignment horizontal="left" vertical="center" wrapText="1"/>
    </xf>
    <xf numFmtId="2" fontId="16" fillId="0" borderId="1" xfId="0" applyNumberFormat="1" applyFont="1" applyBorder="1" applyAlignment="1">
      <alignment horizontal="left" vertical="center" wrapText="1"/>
    </xf>
    <xf numFmtId="20" fontId="16" fillId="0" borderId="1" xfId="0" applyNumberFormat="1" applyFont="1" applyBorder="1" applyAlignment="1">
      <alignment horizontal="left" vertical="center" wrapText="1"/>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2" fontId="16" fillId="0" borderId="32" xfId="0" applyNumberFormat="1" applyFont="1" applyBorder="1" applyAlignment="1">
      <alignment horizontal="left" vertical="center" wrapText="1"/>
    </xf>
    <xf numFmtId="0" fontId="16" fillId="0" borderId="32" xfId="0" applyFont="1" applyBorder="1" applyAlignment="1">
      <alignment horizontal="left" vertical="center" wrapText="1"/>
    </xf>
    <xf numFmtId="0" fontId="14" fillId="0" borderId="33" xfId="0" applyFont="1" applyBorder="1" applyAlignment="1">
      <alignment horizontal="left" vertical="center"/>
    </xf>
    <xf numFmtId="0" fontId="14" fillId="6" borderId="0" xfId="0" applyFont="1" applyFill="1" applyAlignment="1">
      <alignment horizontal="left" vertical="center"/>
    </xf>
    <xf numFmtId="0" fontId="25" fillId="6" borderId="0" xfId="0" applyFont="1" applyFill="1"/>
    <xf numFmtId="0" fontId="24" fillId="6" borderId="0" xfId="0" applyFont="1" applyFill="1"/>
    <xf numFmtId="0" fontId="17" fillId="6" borderId="2"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4" fillId="5" borderId="1" xfId="0" applyFont="1" applyFill="1" applyBorder="1" applyAlignment="1">
      <alignment horizontal="left" vertical="center"/>
    </xf>
    <xf numFmtId="0" fontId="14" fillId="5" borderId="32" xfId="0" applyFont="1" applyFill="1" applyBorder="1" applyAlignment="1">
      <alignment horizontal="left"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3" fillId="3" borderId="22" xfId="0" applyFont="1" applyFill="1" applyBorder="1" applyAlignment="1">
      <alignment horizontal="left" vertical="center"/>
    </xf>
    <xf numFmtId="0" fontId="14" fillId="3" borderId="23" xfId="0" applyFont="1" applyFill="1" applyBorder="1" applyAlignment="1">
      <alignment horizontal="left" vertical="center"/>
    </xf>
    <xf numFmtId="0" fontId="3" fillId="6" borderId="0" xfId="0" applyFont="1" applyFill="1"/>
    <xf numFmtId="0" fontId="0" fillId="6" borderId="0" xfId="0" applyFill="1" applyAlignment="1">
      <alignment wrapText="1"/>
    </xf>
    <xf numFmtId="0" fontId="0" fillId="6" borderId="0" xfId="0" applyFill="1"/>
    <xf numFmtId="0" fontId="3"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wrapText="1"/>
    </xf>
    <xf numFmtId="0" fontId="3" fillId="2" borderId="31" xfId="0" applyFont="1" applyFill="1" applyBorder="1" applyAlignment="1">
      <alignment horizontal="left"/>
    </xf>
    <xf numFmtId="0" fontId="3" fillId="2" borderId="32" xfId="0" applyFont="1" applyFill="1" applyBorder="1" applyAlignment="1">
      <alignment horizontal="left"/>
    </xf>
    <xf numFmtId="0" fontId="3" fillId="2" borderId="33" xfId="0" applyFont="1" applyFill="1" applyBorder="1" applyAlignment="1">
      <alignment horizontal="left"/>
    </xf>
    <xf numFmtId="0" fontId="3" fillId="3" borderId="29" xfId="0" applyFont="1" applyFill="1" applyBorder="1" applyAlignment="1">
      <alignment vertical="center"/>
    </xf>
    <xf numFmtId="0" fontId="3" fillId="3" borderId="30" xfId="0" applyFont="1" applyFill="1" applyBorder="1"/>
    <xf numFmtId="0" fontId="3" fillId="0" borderId="29" xfId="0" applyFont="1" applyBorder="1"/>
    <xf numFmtId="0" fontId="3" fillId="0" borderId="30" xfId="0" applyFont="1" applyBorder="1"/>
    <xf numFmtId="0" fontId="4" fillId="0" borderId="30" xfId="1" applyFont="1" applyFill="1" applyBorder="1"/>
    <xf numFmtId="0" fontId="3" fillId="0" borderId="31" xfId="0" applyFont="1" applyBorder="1" applyAlignment="1">
      <alignment vertical="top"/>
    </xf>
    <xf numFmtId="0" fontId="3" fillId="0" borderId="32" xfId="0" applyFont="1" applyBorder="1" applyAlignment="1">
      <alignment wrapText="1"/>
    </xf>
    <xf numFmtId="0" fontId="3" fillId="0" borderId="33" xfId="0" applyFont="1" applyBorder="1" applyAlignment="1">
      <alignment horizontal="left" wrapText="1"/>
    </xf>
    <xf numFmtId="0" fontId="3" fillId="3" borderId="29" xfId="0" applyFont="1" applyFill="1" applyBorder="1"/>
    <xf numFmtId="0" fontId="3" fillId="3" borderId="0" xfId="0" applyFont="1" applyFill="1"/>
    <xf numFmtId="0" fontId="0" fillId="0" borderId="1" xfId="0" applyBorder="1"/>
    <xf numFmtId="0" fontId="0" fillId="4" borderId="29" xfId="0" applyFill="1" applyBorder="1"/>
    <xf numFmtId="0" fontId="0" fillId="7" borderId="1" xfId="0" applyFill="1" applyBorder="1"/>
    <xf numFmtId="0" fontId="3" fillId="7" borderId="1" xfId="0" applyFont="1" applyFill="1" applyBorder="1"/>
    <xf numFmtId="2" fontId="14" fillId="7" borderId="1" xfId="0" applyNumberFormat="1" applyFont="1" applyFill="1" applyBorder="1" applyAlignment="1">
      <alignment horizontal="left" vertical="center"/>
    </xf>
    <xf numFmtId="2" fontId="13" fillId="7" borderId="1" xfId="0" applyNumberFormat="1" applyFont="1" applyFill="1" applyBorder="1" applyAlignment="1">
      <alignment horizontal="left" vertical="center"/>
    </xf>
    <xf numFmtId="2" fontId="16" fillId="7" borderId="1" xfId="0" applyNumberFormat="1" applyFont="1" applyFill="1" applyBorder="1" applyAlignment="1">
      <alignment horizontal="left" vertical="center" wrapText="1"/>
    </xf>
    <xf numFmtId="0" fontId="16" fillId="7" borderId="1" xfId="0" applyFont="1" applyFill="1" applyBorder="1" applyAlignment="1">
      <alignment horizontal="left" vertical="center" wrapText="1"/>
    </xf>
    <xf numFmtId="2" fontId="16" fillId="7" borderId="32" xfId="0" applyNumberFormat="1" applyFont="1" applyFill="1" applyBorder="1" applyAlignment="1">
      <alignment horizontal="left" vertical="center" wrapText="1"/>
    </xf>
    <xf numFmtId="0" fontId="0" fillId="7" borderId="14" xfId="0" applyFill="1" applyBorder="1"/>
    <xf numFmtId="0" fontId="3" fillId="0" borderId="29" xfId="0" applyFont="1" applyBorder="1" applyAlignment="1">
      <alignment horizontal="left"/>
    </xf>
    <xf numFmtId="0" fontId="8" fillId="6" borderId="0" xfId="0" applyFont="1" applyFill="1"/>
    <xf numFmtId="2" fontId="0" fillId="7" borderId="1" xfId="0" applyNumberFormat="1" applyFill="1" applyBorder="1"/>
    <xf numFmtId="0" fontId="0" fillId="6" borderId="0" xfId="0" applyFill="1" applyAlignment="1">
      <alignment vertical="center"/>
    </xf>
    <xf numFmtId="0" fontId="0" fillId="0" borderId="6" xfId="0" applyBorder="1"/>
    <xf numFmtId="2" fontId="0" fillId="0" borderId="1" xfId="0" applyNumberFormat="1" applyBorder="1" applyAlignment="1">
      <alignment horizontal="right"/>
    </xf>
    <xf numFmtId="0" fontId="0" fillId="3" borderId="4" xfId="0" applyFill="1" applyBorder="1"/>
    <xf numFmtId="0" fontId="0" fillId="3" borderId="5" xfId="0" applyFill="1" applyBorder="1" applyAlignment="1">
      <alignment horizontal="center" wrapText="1"/>
    </xf>
    <xf numFmtId="0" fontId="0" fillId="3" borderId="6"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0" fillId="2" borderId="0" xfId="0" applyFill="1"/>
    <xf numFmtId="0" fontId="0" fillId="3" borderId="0" xfId="0" applyFill="1"/>
    <xf numFmtId="0" fontId="2" fillId="6" borderId="0" xfId="1" applyFill="1"/>
    <xf numFmtId="0" fontId="22" fillId="6" borderId="0" xfId="0" applyFont="1" applyFill="1"/>
    <xf numFmtId="0" fontId="1" fillId="8" borderId="16" xfId="0" applyFont="1" applyFill="1" applyBorder="1"/>
    <xf numFmtId="0" fontId="0" fillId="8" borderId="17" xfId="0" applyFill="1" applyBorder="1"/>
    <xf numFmtId="0" fontId="0" fillId="8" borderId="17" xfId="0" applyFill="1" applyBorder="1" applyAlignment="1">
      <alignment vertical="top" wrapText="1"/>
    </xf>
    <xf numFmtId="0" fontId="22" fillId="8" borderId="17" xfId="0" applyFont="1" applyFill="1" applyBorder="1"/>
    <xf numFmtId="0" fontId="22" fillId="8" borderId="18" xfId="0" applyFont="1" applyFill="1" applyBorder="1"/>
    <xf numFmtId="0" fontId="0" fillId="4" borderId="15" xfId="0" applyFill="1" applyBorder="1" applyAlignment="1">
      <alignment horizontal="left"/>
    </xf>
    <xf numFmtId="2" fontId="14" fillId="9" borderId="1" xfId="0" applyNumberFormat="1" applyFont="1" applyFill="1" applyBorder="1" applyAlignment="1">
      <alignment horizontal="left" vertical="center"/>
    </xf>
    <xf numFmtId="2" fontId="16" fillId="9" borderId="1" xfId="0" applyNumberFormat="1" applyFont="1" applyFill="1" applyBorder="1" applyAlignment="1">
      <alignment horizontal="left" vertical="center" wrapText="1"/>
    </xf>
    <xf numFmtId="20" fontId="16" fillId="9" borderId="1" xfId="0" applyNumberFormat="1" applyFont="1" applyFill="1" applyBorder="1" applyAlignment="1">
      <alignment horizontal="left" vertical="center" wrapText="1"/>
    </xf>
    <xf numFmtId="2" fontId="16" fillId="9" borderId="32" xfId="0" applyNumberFormat="1" applyFont="1" applyFill="1" applyBorder="1" applyAlignment="1">
      <alignment horizontal="left" vertical="center" wrapText="1"/>
    </xf>
    <xf numFmtId="0" fontId="24" fillId="8" borderId="17" xfId="0" applyFont="1" applyFill="1" applyBorder="1"/>
    <xf numFmtId="0" fontId="0" fillId="10" borderId="0" xfId="0" applyFill="1" applyAlignment="1">
      <alignment horizontal="center" vertical="center" wrapText="1"/>
    </xf>
    <xf numFmtId="0" fontId="0" fillId="10" borderId="43" xfId="0" applyFill="1" applyBorder="1" applyAlignment="1">
      <alignment horizontal="center"/>
    </xf>
    <xf numFmtId="0" fontId="0" fillId="10" borderId="0" xfId="0" applyFill="1" applyAlignment="1">
      <alignment horizontal="center" wrapText="1"/>
    </xf>
    <xf numFmtId="0" fontId="3" fillId="0" borderId="25" xfId="0" applyFont="1" applyBorder="1" applyAlignment="1">
      <alignment horizontal="left"/>
    </xf>
    <xf numFmtId="0" fontId="3" fillId="0" borderId="7" xfId="0" applyFont="1" applyBorder="1"/>
    <xf numFmtId="0" fontId="3" fillId="7" borderId="7" xfId="0" applyFont="1" applyFill="1" applyBorder="1"/>
    <xf numFmtId="0" fontId="3" fillId="0" borderId="1" xfId="0" applyFont="1" applyBorder="1" applyAlignment="1">
      <alignment horizontal="left"/>
    </xf>
    <xf numFmtId="0" fontId="10" fillId="0" borderId="0" xfId="0" applyFont="1" applyBorder="1" applyAlignment="1">
      <alignment horizontal="left" vertical="center" wrapText="1"/>
    </xf>
    <xf numFmtId="0" fontId="0" fillId="0" borderId="0" xfId="0" applyBorder="1"/>
    <xf numFmtId="0" fontId="0" fillId="0" borderId="44" xfId="0" applyBorder="1"/>
    <xf numFmtId="2" fontId="0" fillId="7" borderId="7" xfId="0" applyNumberFormat="1" applyFill="1" applyBorder="1"/>
    <xf numFmtId="0" fontId="0" fillId="0" borderId="7" xfId="0" applyBorder="1"/>
    <xf numFmtId="0" fontId="0" fillId="0" borderId="7" xfId="0" applyBorder="1" applyAlignment="1">
      <alignment horizontal="right"/>
    </xf>
    <xf numFmtId="0" fontId="0" fillId="0" borderId="45" xfId="0" applyBorder="1"/>
    <xf numFmtId="2" fontId="0" fillId="7" borderId="45" xfId="0" applyNumberFormat="1" applyFill="1" applyBorder="1"/>
    <xf numFmtId="0" fontId="0" fillId="0" borderId="45" xfId="0" applyBorder="1" applyAlignment="1">
      <alignment horizontal="right"/>
    </xf>
    <xf numFmtId="0" fontId="3" fillId="0" borderId="1" xfId="0" applyFont="1" applyBorder="1" applyAlignment="1">
      <alignment vertical="top" wrapText="1"/>
    </xf>
    <xf numFmtId="0" fontId="3" fillId="0" borderId="1" xfId="0" applyFont="1" applyBorder="1" applyAlignment="1">
      <alignment horizontal="left" vertical="top"/>
    </xf>
    <xf numFmtId="0" fontId="3" fillId="0" borderId="30" xfId="0" applyFont="1" applyBorder="1" applyAlignment="1">
      <alignment horizontal="left" vertical="top"/>
    </xf>
    <xf numFmtId="0" fontId="3" fillId="0" borderId="1" xfId="0" applyFont="1" applyBorder="1" applyAlignment="1">
      <alignment horizontal="left" vertical="top" wrapText="1"/>
    </xf>
    <xf numFmtId="0" fontId="5" fillId="0" borderId="30" xfId="1" applyFont="1" applyFill="1" applyBorder="1" applyAlignment="1">
      <alignment horizontal="left" vertical="top"/>
    </xf>
    <xf numFmtId="0" fontId="30" fillId="0" borderId="1" xfId="0" applyFont="1" applyBorder="1" applyAlignment="1">
      <alignment horizontal="left" vertical="top" wrapText="1"/>
    </xf>
    <xf numFmtId="0" fontId="30" fillId="0" borderId="30" xfId="1" applyFont="1" applyBorder="1" applyAlignment="1">
      <alignment horizontal="left" vertical="top"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0" fillId="2" borderId="40" xfId="0" applyFill="1" applyBorder="1" applyAlignment="1">
      <alignment horizontal="left" vertical="top" wrapText="1"/>
    </xf>
    <xf numFmtId="0" fontId="0" fillId="2" borderId="0" xfId="0" applyFill="1" applyAlignment="1">
      <alignment horizontal="left" vertical="top" wrapText="1"/>
    </xf>
    <xf numFmtId="0" fontId="0" fillId="2" borderId="39" xfId="0" applyFill="1" applyBorder="1" applyAlignment="1">
      <alignment horizontal="left" vertical="top" wrapText="1"/>
    </xf>
    <xf numFmtId="0" fontId="27" fillId="3" borderId="22" xfId="0" applyFont="1" applyFill="1" applyBorder="1" applyAlignment="1">
      <alignment horizontal="left" vertical="top" wrapText="1"/>
    </xf>
    <xf numFmtId="0" fontId="27" fillId="3" borderId="23" xfId="0" applyFont="1" applyFill="1" applyBorder="1" applyAlignment="1">
      <alignment horizontal="left" vertical="top"/>
    </xf>
    <xf numFmtId="0" fontId="27" fillId="3" borderId="24" xfId="0" applyFont="1" applyFill="1" applyBorder="1" applyAlignment="1">
      <alignment horizontal="left" vertical="top"/>
    </xf>
    <xf numFmtId="0" fontId="27" fillId="3" borderId="40" xfId="0" applyFont="1" applyFill="1" applyBorder="1" applyAlignment="1">
      <alignment horizontal="left" vertical="top"/>
    </xf>
    <xf numFmtId="0" fontId="27" fillId="3" borderId="0" xfId="0" applyFont="1" applyFill="1" applyAlignment="1">
      <alignment horizontal="left" vertical="top"/>
    </xf>
    <xf numFmtId="0" fontId="27" fillId="3" borderId="39" xfId="0" applyFont="1" applyFill="1" applyBorder="1" applyAlignment="1">
      <alignment horizontal="left" vertical="top"/>
    </xf>
    <xf numFmtId="0" fontId="0" fillId="4" borderId="15" xfId="0" applyFill="1" applyBorder="1" applyAlignment="1">
      <alignment horizontal="left"/>
    </xf>
    <xf numFmtId="0" fontId="0" fillId="4" borderId="11" xfId="0" applyFill="1" applyBorder="1" applyAlignment="1">
      <alignment horizontal="left"/>
    </xf>
    <xf numFmtId="0" fontId="0" fillId="4" borderId="12" xfId="0" applyFill="1" applyBorder="1" applyAlignment="1">
      <alignment horizontal="left"/>
    </xf>
    <xf numFmtId="0" fontId="17" fillId="6" borderId="0" xfId="0" applyFont="1" applyFill="1" applyAlignment="1">
      <alignment horizontal="lef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25" xfId="0" applyFont="1" applyFill="1" applyBorder="1" applyAlignment="1">
      <alignment horizontal="center" vertical="center"/>
    </xf>
    <xf numFmtId="0" fontId="14" fillId="3" borderId="27"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6" xfId="0" applyFont="1" applyFill="1" applyBorder="1" applyAlignment="1">
      <alignment horizontal="center" vertical="center"/>
    </xf>
    <xf numFmtId="0" fontId="14" fillId="3" borderId="28"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0" fillId="2" borderId="34" xfId="0" applyFill="1" applyBorder="1" applyAlignment="1">
      <alignment horizontal="left" wrapText="1"/>
    </xf>
    <xf numFmtId="0" fontId="0" fillId="2" borderId="35" xfId="0" applyFill="1" applyBorder="1" applyAlignment="1">
      <alignment horizontal="left" wrapText="1"/>
    </xf>
    <xf numFmtId="0" fontId="0" fillId="2" borderId="36" xfId="0" applyFill="1" applyBorder="1" applyAlignment="1">
      <alignment horizontal="left" wrapText="1"/>
    </xf>
    <xf numFmtId="0" fontId="9" fillId="3" borderId="34"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28" fillId="6" borderId="35" xfId="0" applyFont="1" applyFill="1" applyBorder="1" applyAlignment="1">
      <alignment horizontal="center" vertical="center"/>
    </xf>
    <xf numFmtId="0" fontId="28" fillId="6" borderId="36" xfId="0" applyFont="1" applyFill="1" applyBorder="1" applyAlignment="1">
      <alignment horizontal="center" vertical="center"/>
    </xf>
    <xf numFmtId="0" fontId="3" fillId="6" borderId="32" xfId="0" applyFont="1" applyFill="1" applyBorder="1" applyAlignment="1">
      <alignment horizontal="left"/>
    </xf>
    <xf numFmtId="0" fontId="3" fillId="6" borderId="33" xfId="0" applyFont="1" applyFill="1" applyBorder="1" applyAlignment="1">
      <alignment horizontal="left"/>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40" xfId="0" applyFill="1" applyBorder="1" applyAlignment="1">
      <alignment horizontal="left"/>
    </xf>
    <xf numFmtId="0" fontId="0" fillId="2" borderId="0" xfId="0" applyFill="1" applyAlignment="1">
      <alignment horizontal="left"/>
    </xf>
    <xf numFmtId="0" fontId="0" fillId="2" borderId="39" xfId="0" applyFill="1" applyBorder="1" applyAlignment="1">
      <alignment horizontal="left"/>
    </xf>
    <xf numFmtId="0" fontId="24" fillId="2" borderId="19" xfId="0" applyFont="1" applyFill="1" applyBorder="1" applyAlignment="1">
      <alignment horizontal="left"/>
    </xf>
    <xf numFmtId="0" fontId="24" fillId="2" borderId="20" xfId="0" applyFont="1" applyFill="1" applyBorder="1" applyAlignment="1">
      <alignment horizontal="left"/>
    </xf>
    <xf numFmtId="0" fontId="24" fillId="2" borderId="21" xfId="0" applyFont="1" applyFill="1" applyBorder="1" applyAlignment="1">
      <alignment horizontal="left"/>
    </xf>
    <xf numFmtId="0" fontId="0" fillId="4" borderId="8" xfId="0" applyFill="1" applyBorder="1" applyAlignment="1">
      <alignment horizontal="left"/>
    </xf>
    <xf numFmtId="0" fontId="0" fillId="4" borderId="37" xfId="0" applyFill="1" applyBorder="1" applyAlignment="1">
      <alignment horizontal="left"/>
    </xf>
    <xf numFmtId="0" fontId="0" fillId="4" borderId="38" xfId="0" applyFill="1" applyBorder="1" applyAlignment="1">
      <alignment horizontal="left"/>
    </xf>
    <xf numFmtId="0" fontId="29" fillId="0" borderId="22" xfId="0" applyFont="1" applyBorder="1" applyAlignment="1">
      <alignment horizontal="left" vertical="center" wrapText="1"/>
    </xf>
    <xf numFmtId="0" fontId="9" fillId="0" borderId="41" xfId="0" applyFont="1" applyBorder="1" applyAlignment="1">
      <alignment horizontal="left" vertical="center" wrapText="1"/>
    </xf>
    <xf numFmtId="0" fontId="9"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7"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xf>
    <xf numFmtId="0" fontId="3" fillId="0" borderId="37" xfId="0" applyFont="1" applyBorder="1" applyAlignment="1">
      <alignment horizontal="center"/>
    </xf>
    <xf numFmtId="0" fontId="3" fillId="0" borderId="9" xfId="0" applyFont="1" applyBorder="1" applyAlignment="1">
      <alignment horizontal="center"/>
    </xf>
    <xf numFmtId="0" fontId="30" fillId="0" borderId="26" xfId="0" applyFont="1" applyBorder="1" applyAlignment="1">
      <alignment horizontal="center" vertical="top" wrapText="1"/>
    </xf>
    <xf numFmtId="0" fontId="30" fillId="0" borderId="46" xfId="0" applyFont="1" applyBorder="1" applyAlignment="1">
      <alignment horizontal="center" vertical="top" wrapText="1"/>
    </xf>
    <xf numFmtId="0" fontId="30" fillId="0" borderId="28" xfId="0" applyFont="1" applyBorder="1" applyAlignment="1">
      <alignment horizontal="center" vertical="top" wrapText="1"/>
    </xf>
    <xf numFmtId="0" fontId="10" fillId="0" borderId="45" xfId="0" applyFont="1" applyBorder="1" applyAlignment="1">
      <alignment horizontal="left" vertical="center" wrapText="1"/>
    </xf>
    <xf numFmtId="0" fontId="0" fillId="3" borderId="5" xfId="0" applyFill="1" applyBorder="1" applyAlignment="1">
      <alignment horizontal="center" vertical="center"/>
    </xf>
    <xf numFmtId="0" fontId="0" fillId="11" borderId="0" xfId="0" applyFill="1" applyAlignment="1">
      <alignment horizontal="left" wrapText="1"/>
    </xf>
    <xf numFmtId="0" fontId="0" fillId="6" borderId="0" xfId="0" applyFill="1" applyAlignment="1">
      <alignment horizontal="left"/>
    </xf>
  </cellXfs>
  <cellStyles count="2">
    <cellStyle name="Hyperlink" xfId="1" builtinId="8"/>
    <cellStyle name="Normal" xfId="0" builtinId="0"/>
  </cellStyles>
  <dxfs count="50">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b/>
        <i val="0"/>
        <color auto="1"/>
      </font>
      <fill>
        <patternFill>
          <bgColor rgb="FFFF0000"/>
        </patternFill>
      </fill>
    </dxf>
    <dxf>
      <font>
        <b/>
        <i val="0"/>
        <color auto="1"/>
      </font>
      <fill>
        <patternFill>
          <bgColor rgb="FFFF0000"/>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FF0000"/>
        </patternFill>
      </fill>
    </dxf>
    <dxf>
      <font>
        <color rgb="FF006100"/>
      </font>
      <fill>
        <patternFill>
          <bgColor rgb="FFC6EFCE"/>
        </patternFill>
      </fill>
    </dxf>
    <dxf>
      <fill>
        <patternFill>
          <bgColor rgb="FFFFC7CE"/>
        </patternFill>
      </fill>
    </dxf>
    <dxf>
      <font>
        <color auto="1"/>
      </font>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ill>
        <patternFill>
          <bgColor rgb="FFFFC7CE"/>
        </patternFill>
      </fill>
    </dxf>
    <dxf>
      <font>
        <color auto="1"/>
      </font>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16</xdr:col>
      <xdr:colOff>306916</xdr:colOff>
      <xdr:row>1</xdr:row>
      <xdr:rowOff>10583</xdr:rowOff>
    </xdr:from>
    <xdr:to>
      <xdr:col>33</xdr:col>
      <xdr:colOff>51392</xdr:colOff>
      <xdr:row>6</xdr:row>
      <xdr:rowOff>1947799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128249" y="201083"/>
          <a:ext cx="10179643" cy="5726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146050</xdr:colOff>
          <xdr:row>45</xdr:row>
          <xdr:rowOff>146050</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497749</xdr:colOff>
      <xdr:row>0</xdr:row>
      <xdr:rowOff>172811</xdr:rowOff>
    </xdr:from>
    <xdr:to>
      <xdr:col>18</xdr:col>
      <xdr:colOff>398418</xdr:colOff>
      <xdr:row>32</xdr:row>
      <xdr:rowOff>51346</xdr:rowOff>
    </xdr:to>
    <xdr:pic>
      <xdr:nvPicPr>
        <xdr:cNvPr id="3" name="Picture 5">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srcRect l="3552" r="16186" b="3097"/>
        <a:stretch/>
      </xdr:blipFill>
      <xdr:spPr>
        <a:xfrm>
          <a:off x="4838428" y="172811"/>
          <a:ext cx="9694001" cy="63003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iel Gilmour" id="{B899D710-D30A-4601-870D-5AB860DB8582}" userId="S::d510972@uad.ac.uk::bf8c484a-7cdc-42d7-9cc9-dd40d4f674e6" providerId="AD"/>
</personList>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1-11T12:22:45.30" personId="{B899D710-D30A-4601-870D-5AB860DB8582}" id="{D74C3BDF-A883-4CB3-8797-8DB9F23FCEA4}">
    <text>add particle size</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2-01-11T12:22:45.30" personId="{B899D710-D30A-4601-870D-5AB860DB8582}" id="{DAACAFD8-4CAE-4DEA-82B6-A86B7C49439B}">
    <text>add particle size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8" Type="http://schemas.openxmlformats.org/officeDocument/2006/relationships/hyperlink" Target="https://scotgov.maps.arcgis.com/apps/dashboards/f9216efc72e44b7e9093cfae08f6f861" TargetMode="External"/><Relationship Id="rId3" Type="http://schemas.openxmlformats.org/officeDocument/2006/relationships/hyperlink" Target="https://soils.environment.gov.scot/maps/thematic-maps/map-of-soil-phosphorus-sorption-capacity/" TargetMode="External"/><Relationship Id="rId7" Type="http://schemas.openxmlformats.org/officeDocument/2006/relationships/hyperlink" Target="https://www2.sepa.org.uk/bathingwaters/Locations.aspx" TargetMode="External"/><Relationship Id="rId2" Type="http://schemas.openxmlformats.org/officeDocument/2006/relationships/hyperlink" Target="https://soils.environment.gov.scot/maps/thematic-maps/map-of-soil-texture-in-nitrate-vulnerable-zones/" TargetMode="External"/><Relationship Id="rId1" Type="http://schemas.openxmlformats.org/officeDocument/2006/relationships/printerSettings" Target="../printerSettings/printerSettings5.bin"/><Relationship Id="rId6" Type="http://schemas.openxmlformats.org/officeDocument/2006/relationships/hyperlink" Target="https://www.gov.scot/publications/shellfish-water-protected-areas-maps/" TargetMode="External"/><Relationship Id="rId5" Type="http://schemas.openxmlformats.org/officeDocument/2006/relationships/hyperlink" Target="https://www.environment.gov.scot/our-environment/habitats-and-species/habitat-map-of-scotland/" TargetMode="External"/><Relationship Id="rId4" Type="http://schemas.openxmlformats.org/officeDocument/2006/relationships/hyperlink" Target="http://www.ukso.org/static-maps/soils-of-scotland.html" TargetMode="External"/><Relationship Id="rId9"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2.emf"/><Relationship Id="rId5" Type="http://schemas.openxmlformats.org/officeDocument/2006/relationships/package" Target="../embeddings/Microsoft_Word_Document.docx"/><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99ACF-742F-43D7-8118-FB865AFDD760}">
  <dimension ref="B1:O7"/>
  <sheetViews>
    <sheetView zoomScale="80" zoomScaleNormal="80" workbookViewId="0">
      <selection activeCell="B7" sqref="B7:O7"/>
    </sheetView>
  </sheetViews>
  <sheetFormatPr defaultColWidth="8.81640625" defaultRowHeight="14.5" x14ac:dyDescent="0.35"/>
  <cols>
    <col min="1" max="16384" width="8.81640625" style="32"/>
  </cols>
  <sheetData>
    <row r="1" spans="2:15" ht="15" thickBot="1" x14ac:dyDescent="0.4"/>
    <row r="2" spans="2:15" x14ac:dyDescent="0.35">
      <c r="B2" s="114" t="s">
        <v>0</v>
      </c>
      <c r="C2" s="115"/>
      <c r="D2" s="115"/>
      <c r="E2" s="115"/>
      <c r="F2" s="115"/>
      <c r="G2" s="115"/>
      <c r="H2" s="115"/>
      <c r="I2" s="115"/>
      <c r="J2" s="115"/>
      <c r="K2" s="115"/>
      <c r="L2" s="115"/>
      <c r="M2" s="115"/>
      <c r="N2" s="115"/>
      <c r="O2" s="116"/>
    </row>
    <row r="3" spans="2:15" ht="189.75" customHeight="1" x14ac:dyDescent="0.35">
      <c r="B3" s="111" t="s">
        <v>202</v>
      </c>
      <c r="C3" s="112"/>
      <c r="D3" s="112"/>
      <c r="E3" s="112"/>
      <c r="F3" s="112"/>
      <c r="G3" s="112"/>
      <c r="H3" s="112"/>
      <c r="I3" s="112"/>
      <c r="J3" s="112"/>
      <c r="K3" s="112"/>
      <c r="L3" s="112"/>
      <c r="M3" s="112"/>
      <c r="N3" s="112"/>
      <c r="O3" s="113"/>
    </row>
    <row r="4" spans="2:15" x14ac:dyDescent="0.35">
      <c r="B4" s="117" t="s">
        <v>1</v>
      </c>
      <c r="C4" s="118"/>
      <c r="D4" s="118"/>
      <c r="E4" s="118"/>
      <c r="F4" s="118"/>
      <c r="G4" s="118"/>
      <c r="H4" s="118"/>
      <c r="I4" s="118"/>
      <c r="J4" s="118"/>
      <c r="K4" s="118"/>
      <c r="L4" s="118"/>
      <c r="M4" s="118"/>
      <c r="N4" s="118"/>
      <c r="O4" s="119"/>
    </row>
    <row r="5" spans="2:15" ht="66.75" customHeight="1" x14ac:dyDescent="0.35">
      <c r="B5" s="111" t="s">
        <v>203</v>
      </c>
      <c r="C5" s="112"/>
      <c r="D5" s="112"/>
      <c r="E5" s="112"/>
      <c r="F5" s="112"/>
      <c r="G5" s="112"/>
      <c r="H5" s="112"/>
      <c r="I5" s="112"/>
      <c r="J5" s="112"/>
      <c r="K5" s="112"/>
      <c r="L5" s="112"/>
      <c r="M5" s="112"/>
      <c r="N5" s="112"/>
      <c r="O5" s="113"/>
    </row>
    <row r="6" spans="2:15" x14ac:dyDescent="0.35">
      <c r="B6" s="117" t="s">
        <v>2</v>
      </c>
      <c r="C6" s="118"/>
      <c r="D6" s="118"/>
      <c r="E6" s="118"/>
      <c r="F6" s="118"/>
      <c r="G6" s="118"/>
      <c r="H6" s="118"/>
      <c r="I6" s="118"/>
      <c r="J6" s="118"/>
      <c r="K6" s="118"/>
      <c r="L6" s="118"/>
      <c r="M6" s="118"/>
      <c r="N6" s="118"/>
      <c r="O6" s="119"/>
    </row>
    <row r="7" spans="2:15" ht="168.5" customHeight="1" x14ac:dyDescent="0.35">
      <c r="B7" s="111" t="s">
        <v>124</v>
      </c>
      <c r="C7" s="112"/>
      <c r="D7" s="112"/>
      <c r="E7" s="112"/>
      <c r="F7" s="112"/>
      <c r="G7" s="112"/>
      <c r="H7" s="112"/>
      <c r="I7" s="112"/>
      <c r="J7" s="112"/>
      <c r="K7" s="112"/>
      <c r="L7" s="112"/>
      <c r="M7" s="112"/>
      <c r="N7" s="112"/>
      <c r="O7" s="113"/>
    </row>
  </sheetData>
  <mergeCells count="6">
    <mergeCell ref="B7:O7"/>
    <mergeCell ref="B2:O2"/>
    <mergeCell ref="B3:O3"/>
    <mergeCell ref="B4:O4"/>
    <mergeCell ref="B5:O5"/>
    <mergeCell ref="B6:O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77D1B-F4F4-47C1-9695-1FB2CDE8E79C}">
  <dimension ref="A1:R34"/>
  <sheetViews>
    <sheetView zoomScale="50" zoomScaleNormal="50" workbookViewId="0">
      <selection sqref="A1:XFD1048576"/>
    </sheetView>
  </sheetViews>
  <sheetFormatPr defaultColWidth="8.7265625" defaultRowHeight="14.5" x14ac:dyDescent="0.35"/>
  <cols>
    <col min="1" max="1" width="26.54296875" style="19" customWidth="1"/>
    <col min="2" max="2" width="20.54296875" style="19" customWidth="1"/>
    <col min="3" max="4" width="15" style="19" customWidth="1"/>
    <col min="5" max="5" width="17.54296875" style="19" customWidth="1"/>
    <col min="6" max="6" width="23.7265625" style="19" customWidth="1"/>
    <col min="7" max="7" width="18.81640625" style="19" customWidth="1"/>
    <col min="8" max="8" width="11.1796875" style="19" bestFit="1" customWidth="1"/>
    <col min="9" max="9" width="43.453125" style="19" customWidth="1"/>
    <col min="10" max="10" width="32.453125" style="19" customWidth="1"/>
    <col min="11" max="16384" width="8.7265625" style="19"/>
  </cols>
  <sheetData>
    <row r="1" spans="1:18" ht="15" thickBot="1" x14ac:dyDescent="0.4">
      <c r="A1" s="28" t="s">
        <v>129</v>
      </c>
      <c r="B1" s="29"/>
      <c r="C1" s="2" t="s">
        <v>3</v>
      </c>
      <c r="D1" s="59"/>
      <c r="E1" s="120" t="s">
        <v>4</v>
      </c>
      <c r="F1" s="121"/>
      <c r="G1" s="122"/>
    </row>
    <row r="2" spans="1:18" ht="29.15" customHeight="1" x14ac:dyDescent="0.35">
      <c r="A2" s="126" t="s">
        <v>5</v>
      </c>
      <c r="B2" s="128" t="s">
        <v>6</v>
      </c>
      <c r="C2" s="128" t="s">
        <v>7</v>
      </c>
      <c r="D2" s="124" t="s">
        <v>8</v>
      </c>
      <c r="E2" s="125"/>
      <c r="F2" s="130" t="s">
        <v>9</v>
      </c>
      <c r="G2" s="132" t="s">
        <v>10</v>
      </c>
      <c r="I2" s="20"/>
    </row>
    <row r="3" spans="1:18" x14ac:dyDescent="0.35">
      <c r="A3" s="127"/>
      <c r="B3" s="129"/>
      <c r="C3" s="129"/>
      <c r="D3" s="26" t="s">
        <v>11</v>
      </c>
      <c r="E3" s="27" t="s">
        <v>12</v>
      </c>
      <c r="F3" s="131"/>
      <c r="G3" s="133"/>
      <c r="I3" s="21"/>
    </row>
    <row r="4" spans="1:18" x14ac:dyDescent="0.35">
      <c r="A4" s="10" t="s">
        <v>13</v>
      </c>
      <c r="B4" s="54">
        <v>75600</v>
      </c>
      <c r="C4" s="24" t="str">
        <f>IF(AND(B4&gt;=D4,B4&lt;=E4), "YES", "NO")</f>
        <v>YES</v>
      </c>
      <c r="D4" s="6">
        <v>75600</v>
      </c>
      <c r="E4" s="6">
        <v>222000</v>
      </c>
      <c r="F4" s="5" t="s">
        <v>14</v>
      </c>
      <c r="G4" s="11" t="s">
        <v>15</v>
      </c>
      <c r="I4" s="21"/>
    </row>
    <row r="5" spans="1:18" x14ac:dyDescent="0.35">
      <c r="A5" s="10" t="s">
        <v>16</v>
      </c>
      <c r="B5" s="54"/>
      <c r="C5" s="24" t="str">
        <f t="shared" ref="C5:C31" si="0">IF(AND(B5&gt;=D5,B5&lt;=E5), "YES", "NO")</f>
        <v>NO</v>
      </c>
      <c r="D5" s="6">
        <v>4300</v>
      </c>
      <c r="E5" s="6">
        <v>15150</v>
      </c>
      <c r="F5" s="5" t="s">
        <v>17</v>
      </c>
      <c r="G5" s="11" t="s">
        <v>15</v>
      </c>
      <c r="I5" s="21"/>
    </row>
    <row r="6" spans="1:18" x14ac:dyDescent="0.35">
      <c r="A6" s="10" t="s">
        <v>18</v>
      </c>
      <c r="B6" s="54">
        <v>190</v>
      </c>
      <c r="C6" s="24" t="str">
        <f t="shared" si="0"/>
        <v>NO</v>
      </c>
      <c r="D6" s="6">
        <v>200</v>
      </c>
      <c r="E6" s="6">
        <v>2500</v>
      </c>
      <c r="F6" s="5" t="s">
        <v>19</v>
      </c>
      <c r="G6" s="11" t="s">
        <v>15</v>
      </c>
      <c r="I6" s="21"/>
    </row>
    <row r="7" spans="1:18" x14ac:dyDescent="0.35">
      <c r="A7" s="10" t="s">
        <v>20</v>
      </c>
      <c r="B7" s="54"/>
      <c r="C7" s="24" t="str">
        <f t="shared" si="0"/>
        <v>NO</v>
      </c>
      <c r="D7" s="6">
        <v>1000</v>
      </c>
      <c r="E7" s="6">
        <v>3700</v>
      </c>
      <c r="F7" s="5" t="s">
        <v>21</v>
      </c>
      <c r="G7" s="11" t="s">
        <v>15</v>
      </c>
      <c r="I7" s="21"/>
    </row>
    <row r="8" spans="1:18" x14ac:dyDescent="0.35">
      <c r="A8" s="10" t="s">
        <v>22</v>
      </c>
      <c r="B8" s="54"/>
      <c r="C8" s="24" t="str">
        <f t="shared" si="0"/>
        <v>NO</v>
      </c>
      <c r="D8" s="6" t="s">
        <v>23</v>
      </c>
      <c r="E8" s="6" t="s">
        <v>23</v>
      </c>
      <c r="F8" s="5" t="s">
        <v>24</v>
      </c>
      <c r="G8" s="11" t="s">
        <v>15</v>
      </c>
      <c r="I8" s="21"/>
    </row>
    <row r="9" spans="1:18" x14ac:dyDescent="0.35">
      <c r="A9" s="10" t="s">
        <v>25</v>
      </c>
      <c r="B9" s="54"/>
      <c r="C9" s="24" t="str">
        <f t="shared" si="0"/>
        <v>NO</v>
      </c>
      <c r="D9" s="6">
        <v>4.0999999999999996</v>
      </c>
      <c r="E9" s="6">
        <v>4.7</v>
      </c>
      <c r="F9" s="5" t="s">
        <v>26</v>
      </c>
      <c r="G9" s="11" t="s">
        <v>15</v>
      </c>
      <c r="I9" s="21"/>
    </row>
    <row r="10" spans="1:18" x14ac:dyDescent="0.35">
      <c r="A10" s="10" t="s">
        <v>27</v>
      </c>
      <c r="B10" s="54"/>
      <c r="C10" s="24" t="str">
        <f t="shared" si="0"/>
        <v>NO</v>
      </c>
      <c r="D10" s="6">
        <v>15</v>
      </c>
      <c r="E10" s="6">
        <v>722</v>
      </c>
      <c r="F10" s="5" t="s">
        <v>28</v>
      </c>
      <c r="G10" s="11" t="s">
        <v>15</v>
      </c>
      <c r="I10" s="21"/>
    </row>
    <row r="11" spans="1:18" x14ac:dyDescent="0.35">
      <c r="A11" s="12" t="s">
        <v>29</v>
      </c>
      <c r="B11" s="54"/>
      <c r="C11" s="24" t="str">
        <f t="shared" si="0"/>
        <v>NO</v>
      </c>
      <c r="D11" s="6">
        <v>4.7</v>
      </c>
      <c r="E11" s="6">
        <v>54.4</v>
      </c>
      <c r="F11" s="5" t="s">
        <v>30</v>
      </c>
      <c r="G11" s="11" t="s">
        <v>15</v>
      </c>
      <c r="I11" s="21"/>
    </row>
    <row r="12" spans="1:18" x14ac:dyDescent="0.35">
      <c r="A12" s="10" t="s">
        <v>31</v>
      </c>
      <c r="B12" s="54"/>
      <c r="C12" s="24" t="str">
        <f t="shared" si="0"/>
        <v>NO</v>
      </c>
      <c r="D12" s="6">
        <v>6</v>
      </c>
      <c r="E12" s="6">
        <v>153</v>
      </c>
      <c r="F12" s="5" t="s">
        <v>32</v>
      </c>
      <c r="G12" s="11" t="s">
        <v>15</v>
      </c>
    </row>
    <row r="13" spans="1:18" ht="15" thickBot="1" x14ac:dyDescent="0.4">
      <c r="A13" s="13" t="s">
        <v>33</v>
      </c>
      <c r="B13" s="55"/>
      <c r="C13" s="24" t="str">
        <f t="shared" si="0"/>
        <v>NO</v>
      </c>
      <c r="D13" s="6">
        <v>21.4</v>
      </c>
      <c r="E13" s="8">
        <v>26.2</v>
      </c>
      <c r="F13" s="7" t="s">
        <v>23</v>
      </c>
      <c r="G13" s="11" t="s">
        <v>34</v>
      </c>
      <c r="N13" s="123"/>
      <c r="O13" s="123"/>
      <c r="P13" s="123"/>
      <c r="Q13" s="22"/>
      <c r="R13" s="23"/>
    </row>
    <row r="14" spans="1:18" ht="16.5" x14ac:dyDescent="0.35">
      <c r="A14" s="13" t="s">
        <v>35</v>
      </c>
      <c r="B14" s="54">
        <v>4</v>
      </c>
      <c r="C14" s="24" t="str">
        <f t="shared" si="0"/>
        <v>YES</v>
      </c>
      <c r="D14" s="6">
        <v>3.8</v>
      </c>
      <c r="E14" s="8">
        <v>5.3</v>
      </c>
      <c r="F14" s="7" t="s">
        <v>23</v>
      </c>
      <c r="G14" s="14" t="s">
        <v>36</v>
      </c>
    </row>
    <row r="15" spans="1:18" x14ac:dyDescent="0.35">
      <c r="A15" s="13" t="s">
        <v>46</v>
      </c>
      <c r="B15" s="56"/>
      <c r="C15" s="24" t="str">
        <f>IF(AND(B15&gt;=D15,B15&lt;=E15), "YES", "NO")</f>
        <v>NO</v>
      </c>
      <c r="D15" s="8">
        <v>4.4000000000000004</v>
      </c>
      <c r="E15" s="8">
        <v>7.1</v>
      </c>
      <c r="F15" s="7" t="s">
        <v>47</v>
      </c>
      <c r="G15" s="11" t="s">
        <v>48</v>
      </c>
    </row>
    <row r="16" spans="1:18" ht="16.5" x14ac:dyDescent="0.35">
      <c r="A16" s="13" t="s">
        <v>37</v>
      </c>
      <c r="B16" s="54"/>
      <c r="C16" s="24" t="str">
        <f t="shared" si="0"/>
        <v>NO</v>
      </c>
      <c r="D16" s="6">
        <v>0.9</v>
      </c>
      <c r="E16" s="8">
        <v>1.1000000000000001</v>
      </c>
      <c r="F16" s="7" t="s">
        <v>23</v>
      </c>
      <c r="G16" s="14" t="s">
        <v>36</v>
      </c>
    </row>
    <row r="17" spans="1:7" ht="16.5" x14ac:dyDescent="0.35">
      <c r="A17" s="13" t="s">
        <v>38</v>
      </c>
      <c r="B17" s="54"/>
      <c r="C17" s="24" t="str">
        <f t="shared" si="0"/>
        <v>NO</v>
      </c>
      <c r="D17" s="6">
        <v>7.0000000000000007E-2</v>
      </c>
      <c r="E17" s="8">
        <v>0.12</v>
      </c>
      <c r="F17" s="7" t="s">
        <v>23</v>
      </c>
      <c r="G17" s="14" t="s">
        <v>36</v>
      </c>
    </row>
    <row r="18" spans="1:7" ht="16.5" x14ac:dyDescent="0.35">
      <c r="A18" s="13" t="s">
        <v>39</v>
      </c>
      <c r="B18" s="54"/>
      <c r="C18" s="24" t="str">
        <f t="shared" si="0"/>
        <v>NO</v>
      </c>
      <c r="D18" s="6">
        <v>0.21</v>
      </c>
      <c r="E18" s="8">
        <v>0.25</v>
      </c>
      <c r="F18" s="7" t="s">
        <v>23</v>
      </c>
      <c r="G18" s="14" t="s">
        <v>36</v>
      </c>
    </row>
    <row r="19" spans="1:7" ht="16.5" x14ac:dyDescent="0.35">
      <c r="A19" s="13" t="s">
        <v>40</v>
      </c>
      <c r="B19" s="54"/>
      <c r="C19" s="24" t="str">
        <f t="shared" si="0"/>
        <v>NO</v>
      </c>
      <c r="D19" s="6">
        <v>3.2</v>
      </c>
      <c r="E19" s="8">
        <v>4.5</v>
      </c>
      <c r="F19" s="7" t="s">
        <v>23</v>
      </c>
      <c r="G19" s="14" t="s">
        <v>36</v>
      </c>
    </row>
    <row r="20" spans="1:7" ht="16.5" x14ac:dyDescent="0.35">
      <c r="A20" s="13" t="s">
        <v>41</v>
      </c>
      <c r="B20" s="56"/>
      <c r="C20" s="24" t="str">
        <f t="shared" si="0"/>
        <v>NO</v>
      </c>
      <c r="D20" s="8">
        <v>0.06</v>
      </c>
      <c r="E20" s="8">
        <v>0.12</v>
      </c>
      <c r="F20" s="7" t="s">
        <v>23</v>
      </c>
      <c r="G20" s="14" t="s">
        <v>36</v>
      </c>
    </row>
    <row r="21" spans="1:7" x14ac:dyDescent="0.35">
      <c r="A21" s="13" t="s">
        <v>42</v>
      </c>
      <c r="B21" s="56"/>
      <c r="C21" s="24" t="str">
        <f t="shared" si="0"/>
        <v>NO</v>
      </c>
      <c r="D21" s="8">
        <v>1.6</v>
      </c>
      <c r="E21" s="8">
        <v>2.5</v>
      </c>
      <c r="F21" s="7" t="s">
        <v>23</v>
      </c>
      <c r="G21" s="14" t="s">
        <v>43</v>
      </c>
    </row>
    <row r="22" spans="1:7" x14ac:dyDescent="0.35">
      <c r="A22" s="13" t="s">
        <v>44</v>
      </c>
      <c r="B22" s="56"/>
      <c r="C22" s="24" t="str">
        <f t="shared" si="0"/>
        <v>NO</v>
      </c>
      <c r="D22" s="8">
        <v>11.9</v>
      </c>
      <c r="E22" s="8">
        <v>14.1</v>
      </c>
      <c r="F22" s="7" t="s">
        <v>23</v>
      </c>
      <c r="G22" s="11" t="s">
        <v>45</v>
      </c>
    </row>
    <row r="23" spans="1:7" x14ac:dyDescent="0.35">
      <c r="A23" s="13" t="s">
        <v>49</v>
      </c>
      <c r="B23" s="56"/>
      <c r="C23" s="24" t="str">
        <f t="shared" si="0"/>
        <v>NO</v>
      </c>
      <c r="D23" s="8">
        <v>1</v>
      </c>
      <c r="E23" s="8">
        <v>2.2999999999999998</v>
      </c>
      <c r="F23" s="7" t="s">
        <v>23</v>
      </c>
      <c r="G23" s="11" t="s">
        <v>48</v>
      </c>
    </row>
    <row r="24" spans="1:7" x14ac:dyDescent="0.35">
      <c r="A24" s="13" t="s">
        <v>50</v>
      </c>
      <c r="B24" s="57"/>
      <c r="C24" s="24" t="str">
        <f t="shared" si="0"/>
        <v>NO</v>
      </c>
      <c r="D24" s="9">
        <v>0.75069444444444444</v>
      </c>
      <c r="E24" s="9">
        <v>0.91736111111111107</v>
      </c>
      <c r="F24" s="7" t="s">
        <v>23</v>
      </c>
      <c r="G24" s="11" t="s">
        <v>48</v>
      </c>
    </row>
    <row r="25" spans="1:7" ht="14.5" customHeight="1" x14ac:dyDescent="0.35">
      <c r="A25" s="13" t="s">
        <v>51</v>
      </c>
      <c r="B25" s="56"/>
      <c r="C25" s="24" t="str">
        <f t="shared" si="0"/>
        <v>NO</v>
      </c>
      <c r="D25" s="8">
        <v>0.34</v>
      </c>
      <c r="E25" s="8">
        <v>0.37</v>
      </c>
      <c r="F25" s="7" t="s">
        <v>23</v>
      </c>
      <c r="G25" s="11" t="s">
        <v>15</v>
      </c>
    </row>
    <row r="26" spans="1:7" ht="14.5" customHeight="1" x14ac:dyDescent="0.35">
      <c r="A26" s="13" t="s">
        <v>52</v>
      </c>
      <c r="B26" s="56"/>
      <c r="C26" s="24" t="str">
        <f t="shared" si="0"/>
        <v>NO</v>
      </c>
      <c r="D26" s="8">
        <v>10.1</v>
      </c>
      <c r="E26" s="8">
        <v>15</v>
      </c>
      <c r="F26" s="7" t="s">
        <v>23</v>
      </c>
      <c r="G26" s="11" t="s">
        <v>15</v>
      </c>
    </row>
    <row r="27" spans="1:7" ht="14.5" customHeight="1" x14ac:dyDescent="0.35">
      <c r="A27" s="13" t="s">
        <v>53</v>
      </c>
      <c r="B27" s="56"/>
      <c r="C27" s="24" t="str">
        <f t="shared" si="0"/>
        <v>NO</v>
      </c>
      <c r="D27" s="8">
        <v>0.11</v>
      </c>
      <c r="E27" s="8">
        <v>0.15</v>
      </c>
      <c r="F27" s="7" t="s">
        <v>23</v>
      </c>
      <c r="G27" s="11" t="s">
        <v>15</v>
      </c>
    </row>
    <row r="28" spans="1:7" ht="14.5" customHeight="1" x14ac:dyDescent="0.35">
      <c r="A28" s="13" t="s">
        <v>54</v>
      </c>
      <c r="B28" s="56"/>
      <c r="C28" s="24" t="str">
        <f t="shared" si="0"/>
        <v>NO</v>
      </c>
      <c r="D28" s="8">
        <v>1.79</v>
      </c>
      <c r="E28" s="8">
        <v>2.21</v>
      </c>
      <c r="F28" s="7" t="s">
        <v>23</v>
      </c>
      <c r="G28" s="11" t="s">
        <v>15</v>
      </c>
    </row>
    <row r="29" spans="1:7" ht="14.5" customHeight="1" x14ac:dyDescent="0.35">
      <c r="A29" s="13" t="s">
        <v>55</v>
      </c>
      <c r="B29" s="56"/>
      <c r="C29" s="24" t="str">
        <f t="shared" si="0"/>
        <v>NO</v>
      </c>
      <c r="D29" s="8">
        <v>11.4</v>
      </c>
      <c r="E29" s="8">
        <v>13.5</v>
      </c>
      <c r="F29" s="7" t="s">
        <v>23</v>
      </c>
      <c r="G29" s="11" t="s">
        <v>15</v>
      </c>
    </row>
    <row r="30" spans="1:7" ht="14.5" customHeight="1" x14ac:dyDescent="0.35">
      <c r="A30" s="13" t="s">
        <v>56</v>
      </c>
      <c r="B30" s="56"/>
      <c r="C30" s="24" t="str">
        <f t="shared" si="0"/>
        <v>NO</v>
      </c>
      <c r="D30" s="8">
        <v>0.57999999999999996</v>
      </c>
      <c r="E30" s="8">
        <v>0.69</v>
      </c>
      <c r="F30" s="7" t="s">
        <v>23</v>
      </c>
      <c r="G30" s="11" t="s">
        <v>15</v>
      </c>
    </row>
    <row r="31" spans="1:7" ht="15" thickBot="1" x14ac:dyDescent="0.4">
      <c r="A31" s="15" t="s">
        <v>57</v>
      </c>
      <c r="B31" s="58"/>
      <c r="C31" s="25" t="str">
        <f t="shared" si="0"/>
        <v>NO</v>
      </c>
      <c r="D31" s="16">
        <v>418</v>
      </c>
      <c r="E31" s="16">
        <v>505</v>
      </c>
      <c r="F31" s="17" t="s">
        <v>23</v>
      </c>
      <c r="G31" s="18" t="s">
        <v>15</v>
      </c>
    </row>
    <row r="33" spans="1:4" x14ac:dyDescent="0.35">
      <c r="A33" s="3" t="s">
        <v>58</v>
      </c>
      <c r="B33" s="4"/>
      <c r="C33" s="4"/>
      <c r="D33" s="4"/>
    </row>
    <row r="34" spans="1:4" x14ac:dyDescent="0.35">
      <c r="A34" s="3" t="s">
        <v>125</v>
      </c>
      <c r="B34" s="4"/>
      <c r="C34" s="4"/>
      <c r="D34" s="4"/>
    </row>
  </sheetData>
  <customSheetViews>
    <customSheetView guid="{0CC65E56-B97C-4785-88D4-C1E876C0AB59}" showPageBreaks="1">
      <selection activeCell="C15" sqref="C15"/>
      <pageMargins left="0" right="0" top="0" bottom="0" header="0" footer="0"/>
      <pageSetup paperSize="9" orientation="portrait" r:id="rId1"/>
    </customSheetView>
  </customSheetViews>
  <mergeCells count="8">
    <mergeCell ref="E1:G1"/>
    <mergeCell ref="N13:P13"/>
    <mergeCell ref="D2:E2"/>
    <mergeCell ref="A2:A3"/>
    <mergeCell ref="B2:B3"/>
    <mergeCell ref="C2:C3"/>
    <mergeCell ref="F2:F3"/>
    <mergeCell ref="G2:G3"/>
  </mergeCells>
  <phoneticPr fontId="7" type="noConversion"/>
  <conditionalFormatting sqref="C4:C31">
    <cfRule type="containsText" dxfId="49" priority="9" operator="containsText" text="NO">
      <formula>NOT(ISERROR(SEARCH("NO",C4)))</formula>
    </cfRule>
  </conditionalFormatting>
  <conditionalFormatting sqref="C4:C31">
    <cfRule type="containsText" dxfId="48" priority="1" operator="containsText" text="NO">
      <formula>NOT(ISERROR(SEARCH("NO",C4)))</formula>
    </cfRule>
    <cfRule type="containsText" dxfId="47" priority="2" operator="containsText" text="YES">
      <formula>NOT(ISERROR(SEARCH("YES",C4)))</formula>
    </cfRule>
    <cfRule type="containsText" dxfId="46" priority="3" operator="containsText" text="YES">
      <formula>NOT(ISERROR(SEARCH("YES",C4)))</formula>
    </cfRule>
    <cfRule type="containsText" dxfId="45" priority="4" operator="containsText" text="NO">
      <formula>NOT(ISERROR(SEARCH("NO",C4)))</formula>
    </cfRule>
    <cfRule type="containsText" dxfId="44" priority="6" operator="containsText" text="YES">
      <formula>NOT(ISERROR(SEARCH("YES",C4)))</formula>
    </cfRule>
    <cfRule type="containsText" dxfId="43" priority="7" operator="containsText" text="YES">
      <formula>NOT(ISERROR(SEARCH("YES",C4)))</formula>
    </cfRule>
    <cfRule type="containsText" dxfId="42" priority="8" operator="containsText" text="NO">
      <formula>NOT(ISERROR(SEARCH("NO",C4)))</formula>
    </cfRule>
  </conditionalFormatting>
  <conditionalFormatting sqref="C14:C15">
    <cfRule type="containsText" dxfId="41" priority="5" operator="containsText" text="NO">
      <formula>NOT(ISERROR(SEARCH("NO",C14)))</formula>
    </cfRule>
  </conditionalFormatting>
  <pageMargins left="0.70866141732283472" right="0.70866141732283472" top="0.74803149606299213" bottom="0.74803149606299213" header="0.31496062992125984" footer="0.31496062992125984"/>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0E752-2F60-4038-83CD-B497CFF3E7E6}">
  <dimension ref="A1:P34"/>
  <sheetViews>
    <sheetView topLeftCell="A11" zoomScale="80" zoomScaleNormal="80" workbookViewId="0">
      <selection activeCell="D16" sqref="D16"/>
    </sheetView>
  </sheetViews>
  <sheetFormatPr defaultColWidth="8.7265625" defaultRowHeight="14.5" x14ac:dyDescent="0.35"/>
  <cols>
    <col min="1" max="1" width="26.54296875" style="19" customWidth="1"/>
    <col min="2" max="2" width="42.26953125" style="19" customWidth="1"/>
    <col min="3" max="4" width="15" style="19" customWidth="1"/>
    <col min="5" max="5" width="23.54296875" style="19" customWidth="1"/>
    <col min="6" max="6" width="11.1796875" style="19" bestFit="1" customWidth="1"/>
    <col min="7" max="7" width="43.453125" style="19" customWidth="1"/>
    <col min="8" max="8" width="32.453125" style="19" customWidth="1"/>
    <col min="9" max="16384" width="8.7265625" style="19"/>
  </cols>
  <sheetData>
    <row r="1" spans="1:16" ht="15" thickBot="1" x14ac:dyDescent="0.4">
      <c r="A1" s="28" t="s">
        <v>130</v>
      </c>
      <c r="B1" s="29"/>
      <c r="C1" s="2" t="s">
        <v>3</v>
      </c>
      <c r="D1" s="59"/>
      <c r="E1" s="80" t="s">
        <v>4</v>
      </c>
    </row>
    <row r="2" spans="1:16" ht="29.15" customHeight="1" x14ac:dyDescent="0.35">
      <c r="A2" s="126" t="s">
        <v>5</v>
      </c>
      <c r="B2" s="128" t="s">
        <v>6</v>
      </c>
      <c r="C2" s="128" t="s">
        <v>7</v>
      </c>
      <c r="D2" s="124" t="s">
        <v>126</v>
      </c>
      <c r="E2" s="125"/>
      <c r="G2" s="20"/>
    </row>
    <row r="3" spans="1:16" x14ac:dyDescent="0.35">
      <c r="A3" s="127"/>
      <c r="B3" s="129"/>
      <c r="C3" s="129"/>
      <c r="D3" s="26" t="s">
        <v>11</v>
      </c>
      <c r="E3" s="27" t="s">
        <v>12</v>
      </c>
      <c r="G3" s="21"/>
    </row>
    <row r="4" spans="1:16" x14ac:dyDescent="0.35">
      <c r="A4" s="10" t="s">
        <v>13</v>
      </c>
      <c r="B4" s="54"/>
      <c r="C4" s="24" t="str">
        <f>IF(AND(B4&gt;=D4,B4&lt;=E4), "YES", "NO")</f>
        <v>YES</v>
      </c>
      <c r="D4" s="81"/>
      <c r="E4" s="81"/>
      <c r="G4" s="21"/>
    </row>
    <row r="5" spans="1:16" x14ac:dyDescent="0.35">
      <c r="A5" s="10" t="s">
        <v>16</v>
      </c>
      <c r="B5" s="54"/>
      <c r="C5" s="24" t="str">
        <f t="shared" ref="C5:C31" si="0">IF(AND(B5&gt;=D5,B5&lt;=E5), "YES", "NO")</f>
        <v>YES</v>
      </c>
      <c r="D5" s="81"/>
      <c r="E5" s="81"/>
      <c r="G5" s="21"/>
    </row>
    <row r="6" spans="1:16" x14ac:dyDescent="0.35">
      <c r="A6" s="10" t="s">
        <v>18</v>
      </c>
      <c r="B6" s="54"/>
      <c r="C6" s="24" t="str">
        <f t="shared" si="0"/>
        <v>YES</v>
      </c>
      <c r="D6" s="81"/>
      <c r="E6" s="81"/>
      <c r="G6" s="21"/>
    </row>
    <row r="7" spans="1:16" x14ac:dyDescent="0.35">
      <c r="A7" s="10" t="s">
        <v>20</v>
      </c>
      <c r="B7" s="54"/>
      <c r="C7" s="24" t="str">
        <f t="shared" si="0"/>
        <v>YES</v>
      </c>
      <c r="D7" s="81"/>
      <c r="E7" s="81"/>
      <c r="G7" s="21"/>
    </row>
    <row r="8" spans="1:16" x14ac:dyDescent="0.35">
      <c r="A8" s="10" t="s">
        <v>22</v>
      </c>
      <c r="B8" s="54"/>
      <c r="C8" s="24" t="str">
        <f t="shared" si="0"/>
        <v>YES</v>
      </c>
      <c r="D8" s="81"/>
      <c r="E8" s="81"/>
      <c r="G8" s="21"/>
    </row>
    <row r="9" spans="1:16" x14ac:dyDescent="0.35">
      <c r="A9" s="10" t="s">
        <v>25</v>
      </c>
      <c r="B9" s="54"/>
      <c r="C9" s="24" t="str">
        <f t="shared" si="0"/>
        <v>YES</v>
      </c>
      <c r="D9" s="81"/>
      <c r="E9" s="81"/>
      <c r="G9" s="21"/>
    </row>
    <row r="10" spans="1:16" x14ac:dyDescent="0.35">
      <c r="A10" s="10" t="s">
        <v>27</v>
      </c>
      <c r="B10" s="54"/>
      <c r="C10" s="24" t="str">
        <f t="shared" si="0"/>
        <v>YES</v>
      </c>
      <c r="D10" s="81"/>
      <c r="E10" s="81"/>
      <c r="G10" s="21"/>
    </row>
    <row r="11" spans="1:16" x14ac:dyDescent="0.35">
      <c r="A11" s="12" t="s">
        <v>29</v>
      </c>
      <c r="B11" s="54"/>
      <c r="C11" s="24" t="str">
        <f t="shared" si="0"/>
        <v>YES</v>
      </c>
      <c r="D11" s="81"/>
      <c r="E11" s="81"/>
      <c r="G11" s="21"/>
    </row>
    <row r="12" spans="1:16" x14ac:dyDescent="0.35">
      <c r="A12" s="10" t="s">
        <v>31</v>
      </c>
      <c r="B12" s="54"/>
      <c r="C12" s="24" t="str">
        <f t="shared" si="0"/>
        <v>YES</v>
      </c>
      <c r="D12" s="81"/>
      <c r="E12" s="81"/>
    </row>
    <row r="13" spans="1:16" ht="15" thickBot="1" x14ac:dyDescent="0.4">
      <c r="A13" s="13" t="s">
        <v>33</v>
      </c>
      <c r="B13" s="55"/>
      <c r="C13" s="24" t="str">
        <f t="shared" si="0"/>
        <v>YES</v>
      </c>
      <c r="D13" s="81"/>
      <c r="E13" s="82"/>
      <c r="L13" s="123"/>
      <c r="M13" s="123"/>
      <c r="N13" s="123"/>
      <c r="O13" s="22"/>
      <c r="P13" s="23"/>
    </row>
    <row r="14" spans="1:16" x14ac:dyDescent="0.35">
      <c r="A14" s="13" t="s">
        <v>35</v>
      </c>
      <c r="B14" s="54"/>
      <c r="C14" s="24" t="str">
        <f t="shared" si="0"/>
        <v>YES</v>
      </c>
      <c r="D14" s="81"/>
      <c r="E14" s="82"/>
    </row>
    <row r="15" spans="1:16" x14ac:dyDescent="0.35">
      <c r="A15" s="13" t="s">
        <v>46</v>
      </c>
      <c r="B15" s="56"/>
      <c r="C15" s="24" t="str">
        <f>IF(AND(B15&gt;=D15,B15&lt;=E15), "YES", "NO")</f>
        <v>YES</v>
      </c>
      <c r="D15" s="82"/>
      <c r="E15" s="82"/>
    </row>
    <row r="16" spans="1:16" x14ac:dyDescent="0.35">
      <c r="A16" s="13" t="s">
        <v>37</v>
      </c>
      <c r="B16" s="54"/>
      <c r="C16" s="24" t="str">
        <f t="shared" si="0"/>
        <v>YES</v>
      </c>
      <c r="D16" s="81"/>
      <c r="E16" s="82"/>
    </row>
    <row r="17" spans="1:5" x14ac:dyDescent="0.35">
      <c r="A17" s="13" t="s">
        <v>38</v>
      </c>
      <c r="B17" s="54"/>
      <c r="C17" s="24" t="str">
        <f t="shared" si="0"/>
        <v>YES</v>
      </c>
      <c r="D17" s="81"/>
      <c r="E17" s="82"/>
    </row>
    <row r="18" spans="1:5" x14ac:dyDescent="0.35">
      <c r="A18" s="13" t="s">
        <v>39</v>
      </c>
      <c r="B18" s="54"/>
      <c r="C18" s="24" t="str">
        <f t="shared" si="0"/>
        <v>YES</v>
      </c>
      <c r="D18" s="81"/>
      <c r="E18" s="82"/>
    </row>
    <row r="19" spans="1:5" x14ac:dyDescent="0.35">
      <c r="A19" s="13" t="s">
        <v>40</v>
      </c>
      <c r="B19" s="54"/>
      <c r="C19" s="24" t="str">
        <f t="shared" si="0"/>
        <v>YES</v>
      </c>
      <c r="D19" s="81"/>
      <c r="E19" s="82"/>
    </row>
    <row r="20" spans="1:5" x14ac:dyDescent="0.35">
      <c r="A20" s="13" t="s">
        <v>41</v>
      </c>
      <c r="B20" s="56"/>
      <c r="C20" s="24" t="str">
        <f t="shared" si="0"/>
        <v>YES</v>
      </c>
      <c r="D20" s="82"/>
      <c r="E20" s="82"/>
    </row>
    <row r="21" spans="1:5" x14ac:dyDescent="0.35">
      <c r="A21" s="13" t="s">
        <v>42</v>
      </c>
      <c r="B21" s="56"/>
      <c r="C21" s="24" t="str">
        <f t="shared" si="0"/>
        <v>YES</v>
      </c>
      <c r="D21" s="82"/>
      <c r="E21" s="82"/>
    </row>
    <row r="22" spans="1:5" x14ac:dyDescent="0.35">
      <c r="A22" s="13" t="s">
        <v>44</v>
      </c>
      <c r="B22" s="56"/>
      <c r="C22" s="24" t="str">
        <f t="shared" si="0"/>
        <v>YES</v>
      </c>
      <c r="D22" s="82"/>
      <c r="E22" s="82"/>
    </row>
    <row r="23" spans="1:5" x14ac:dyDescent="0.35">
      <c r="A23" s="13" t="s">
        <v>49</v>
      </c>
      <c r="B23" s="56"/>
      <c r="C23" s="24" t="str">
        <f t="shared" si="0"/>
        <v>YES</v>
      </c>
      <c r="D23" s="82"/>
      <c r="E23" s="82"/>
    </row>
    <row r="24" spans="1:5" x14ac:dyDescent="0.35">
      <c r="A24" s="13" t="s">
        <v>50</v>
      </c>
      <c r="B24" s="57"/>
      <c r="C24" s="24" t="str">
        <f t="shared" si="0"/>
        <v>YES</v>
      </c>
      <c r="D24" s="83"/>
      <c r="E24" s="83"/>
    </row>
    <row r="25" spans="1:5" ht="14.5" customHeight="1" x14ac:dyDescent="0.35">
      <c r="A25" s="13" t="s">
        <v>51</v>
      </c>
      <c r="B25" s="56"/>
      <c r="C25" s="24" t="str">
        <f t="shared" si="0"/>
        <v>YES</v>
      </c>
      <c r="D25" s="82"/>
      <c r="E25" s="82"/>
    </row>
    <row r="26" spans="1:5" ht="14.5" customHeight="1" x14ac:dyDescent="0.35">
      <c r="A26" s="13" t="s">
        <v>52</v>
      </c>
      <c r="B26" s="56"/>
      <c r="C26" s="24" t="str">
        <f t="shared" si="0"/>
        <v>YES</v>
      </c>
      <c r="D26" s="82"/>
      <c r="E26" s="82"/>
    </row>
    <row r="27" spans="1:5" ht="14.5" customHeight="1" x14ac:dyDescent="0.35">
      <c r="A27" s="13" t="s">
        <v>53</v>
      </c>
      <c r="B27" s="56"/>
      <c r="C27" s="24" t="str">
        <f t="shared" si="0"/>
        <v>YES</v>
      </c>
      <c r="D27" s="82"/>
      <c r="E27" s="82"/>
    </row>
    <row r="28" spans="1:5" ht="14.5" customHeight="1" x14ac:dyDescent="0.35">
      <c r="A28" s="13" t="s">
        <v>54</v>
      </c>
      <c r="B28" s="56"/>
      <c r="C28" s="24" t="str">
        <f t="shared" si="0"/>
        <v>YES</v>
      </c>
      <c r="D28" s="82"/>
      <c r="E28" s="82"/>
    </row>
    <row r="29" spans="1:5" ht="14.5" customHeight="1" x14ac:dyDescent="0.35">
      <c r="A29" s="13" t="s">
        <v>55</v>
      </c>
      <c r="B29" s="56"/>
      <c r="C29" s="24" t="str">
        <f t="shared" si="0"/>
        <v>YES</v>
      </c>
      <c r="D29" s="82"/>
      <c r="E29" s="82"/>
    </row>
    <row r="30" spans="1:5" ht="14.5" customHeight="1" x14ac:dyDescent="0.35">
      <c r="A30" s="13" t="s">
        <v>56</v>
      </c>
      <c r="B30" s="56"/>
      <c r="C30" s="24" t="str">
        <f t="shared" si="0"/>
        <v>YES</v>
      </c>
      <c r="D30" s="82"/>
      <c r="E30" s="82"/>
    </row>
    <row r="31" spans="1:5" ht="15" thickBot="1" x14ac:dyDescent="0.4">
      <c r="A31" s="15" t="s">
        <v>57</v>
      </c>
      <c r="B31" s="58"/>
      <c r="C31" s="25" t="str">
        <f t="shared" si="0"/>
        <v>YES</v>
      </c>
      <c r="D31" s="84"/>
      <c r="E31" s="84"/>
    </row>
    <row r="33" spans="1:4" x14ac:dyDescent="0.35">
      <c r="A33" s="3" t="s">
        <v>58</v>
      </c>
      <c r="B33" s="4"/>
      <c r="C33" s="4"/>
      <c r="D33" s="4"/>
    </row>
    <row r="34" spans="1:4" x14ac:dyDescent="0.35">
      <c r="A34" s="3" t="s">
        <v>125</v>
      </c>
      <c r="B34" s="4"/>
      <c r="C34" s="4"/>
      <c r="D34" s="4"/>
    </row>
  </sheetData>
  <mergeCells count="5">
    <mergeCell ref="L13:N13"/>
    <mergeCell ref="A2:A3"/>
    <mergeCell ref="B2:B3"/>
    <mergeCell ref="C2:C3"/>
    <mergeCell ref="D2:E2"/>
  </mergeCells>
  <conditionalFormatting sqref="C4:C31">
    <cfRule type="containsText" dxfId="40" priority="9" operator="containsText" text="NO">
      <formula>NOT(ISERROR(SEARCH("NO",C4)))</formula>
    </cfRule>
  </conditionalFormatting>
  <conditionalFormatting sqref="C4:C31">
    <cfRule type="containsText" dxfId="39" priority="1" operator="containsText" text="NO">
      <formula>NOT(ISERROR(SEARCH("NO",C4)))</formula>
    </cfRule>
    <cfRule type="containsText" dxfId="38" priority="2" operator="containsText" text="YES">
      <formula>NOT(ISERROR(SEARCH("YES",C4)))</formula>
    </cfRule>
    <cfRule type="containsText" dxfId="37" priority="3" operator="containsText" text="YES">
      <formula>NOT(ISERROR(SEARCH("YES",C4)))</formula>
    </cfRule>
    <cfRule type="containsText" dxfId="36" priority="4" operator="containsText" text="NO">
      <formula>NOT(ISERROR(SEARCH("NO",C4)))</formula>
    </cfRule>
    <cfRule type="containsText" dxfId="35" priority="6" operator="containsText" text="YES">
      <formula>NOT(ISERROR(SEARCH("YES",C4)))</formula>
    </cfRule>
    <cfRule type="containsText" dxfId="34" priority="7" operator="containsText" text="YES">
      <formula>NOT(ISERROR(SEARCH("YES",C4)))</formula>
    </cfRule>
    <cfRule type="containsText" dxfId="33" priority="8" operator="containsText" text="NO">
      <formula>NOT(ISERROR(SEARCH("NO",C4)))</formula>
    </cfRule>
  </conditionalFormatting>
  <conditionalFormatting sqref="C14:C15">
    <cfRule type="containsText" dxfId="32" priority="5" operator="containsText" text="NO">
      <formula>NOT(ISERROR(SEARCH("NO",C14)))</formula>
    </cfRule>
  </conditionalFormatting>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07D20-D50C-4408-A22D-D8B5ADD8FEDD}">
  <dimension ref="A1:C27"/>
  <sheetViews>
    <sheetView zoomScale="60" zoomScaleNormal="60" workbookViewId="0">
      <selection activeCell="C15" sqref="C15"/>
    </sheetView>
  </sheetViews>
  <sheetFormatPr defaultColWidth="8.7265625" defaultRowHeight="18.5" x14ac:dyDescent="0.45"/>
  <cols>
    <col min="1" max="1" width="8.7265625" style="30"/>
    <col min="2" max="2" width="52.08984375" style="30" customWidth="1"/>
    <col min="3" max="3" width="114.453125" style="30" bestFit="1" customWidth="1"/>
    <col min="4" max="16384" width="8.7265625" style="30"/>
  </cols>
  <sheetData>
    <row r="1" spans="1:3" ht="44.25" customHeight="1" x14ac:dyDescent="0.45">
      <c r="A1" s="134" t="s">
        <v>127</v>
      </c>
      <c r="B1" s="135"/>
      <c r="C1" s="136"/>
    </row>
    <row r="2" spans="1:3" x14ac:dyDescent="0.45">
      <c r="A2" s="40"/>
      <c r="B2" s="1" t="s">
        <v>59</v>
      </c>
      <c r="C2" s="41" t="s">
        <v>60</v>
      </c>
    </row>
    <row r="3" spans="1:3" x14ac:dyDescent="0.45">
      <c r="A3" s="42">
        <v>2.1</v>
      </c>
      <c r="B3" s="33" t="s">
        <v>61</v>
      </c>
      <c r="C3" s="43" t="s">
        <v>62</v>
      </c>
    </row>
    <row r="4" spans="1:3" x14ac:dyDescent="0.45">
      <c r="A4" s="42">
        <v>2.2000000000000002</v>
      </c>
      <c r="B4" s="33" t="s">
        <v>153</v>
      </c>
      <c r="C4" s="44" t="s">
        <v>63</v>
      </c>
    </row>
    <row r="5" spans="1:3" x14ac:dyDescent="0.45">
      <c r="A5" s="42">
        <v>2.2999999999999998</v>
      </c>
      <c r="B5" s="33" t="s">
        <v>64</v>
      </c>
      <c r="C5" s="44" t="s">
        <v>65</v>
      </c>
    </row>
    <row r="6" spans="1:3" x14ac:dyDescent="0.45">
      <c r="A6" s="42">
        <v>2.4</v>
      </c>
      <c r="B6" s="33" t="s">
        <v>66</v>
      </c>
      <c r="C6" s="44" t="s">
        <v>67</v>
      </c>
    </row>
    <row r="7" spans="1:3" x14ac:dyDescent="0.45">
      <c r="A7" s="42">
        <v>2.5</v>
      </c>
      <c r="B7" s="33" t="s">
        <v>131</v>
      </c>
      <c r="C7" s="44" t="s">
        <v>68</v>
      </c>
    </row>
    <row r="8" spans="1:3" x14ac:dyDescent="0.45">
      <c r="A8" s="42"/>
      <c r="B8" s="33"/>
      <c r="C8" s="44" t="s">
        <v>69</v>
      </c>
    </row>
    <row r="9" spans="1:3" x14ac:dyDescent="0.45">
      <c r="A9" s="42"/>
      <c r="B9" s="33"/>
      <c r="C9" s="44" t="s">
        <v>70</v>
      </c>
    </row>
    <row r="10" spans="1:3" x14ac:dyDescent="0.45">
      <c r="A10" s="42">
        <v>2.6</v>
      </c>
      <c r="B10" s="34" t="s">
        <v>205</v>
      </c>
      <c r="C10" s="43" t="s">
        <v>71</v>
      </c>
    </row>
    <row r="11" spans="1:3" x14ac:dyDescent="0.45">
      <c r="A11" s="42">
        <v>2.7</v>
      </c>
      <c r="B11" s="34" t="s">
        <v>204</v>
      </c>
      <c r="C11" s="44" t="s">
        <v>72</v>
      </c>
    </row>
    <row r="12" spans="1:3" x14ac:dyDescent="0.45">
      <c r="A12" s="49"/>
      <c r="B12" s="48" t="s">
        <v>73</v>
      </c>
      <c r="C12" s="41"/>
    </row>
    <row r="13" spans="1:3" x14ac:dyDescent="0.45">
      <c r="A13" s="42">
        <v>3.1</v>
      </c>
      <c r="B13" s="35" t="s">
        <v>74</v>
      </c>
      <c r="C13" s="43" t="s">
        <v>71</v>
      </c>
    </row>
    <row r="14" spans="1:3" ht="37" x14ac:dyDescent="0.45">
      <c r="A14" s="42">
        <v>3.2</v>
      </c>
      <c r="B14" s="35" t="s">
        <v>150</v>
      </c>
      <c r="C14" s="43" t="s">
        <v>75</v>
      </c>
    </row>
    <row r="15" spans="1:3" ht="37.5" thickBot="1" x14ac:dyDescent="0.5">
      <c r="A15" s="45">
        <v>3.3</v>
      </c>
      <c r="B15" s="46" t="s">
        <v>151</v>
      </c>
      <c r="C15" s="47" t="s">
        <v>76</v>
      </c>
    </row>
    <row r="17" spans="1:3" ht="19" thickBot="1" x14ac:dyDescent="0.5"/>
    <row r="18" spans="1:3" ht="18" customHeight="1" x14ac:dyDescent="0.45">
      <c r="A18" s="137" t="s">
        <v>77</v>
      </c>
      <c r="B18" s="138"/>
      <c r="C18" s="139"/>
    </row>
    <row r="19" spans="1:3" ht="19" thickBot="1" x14ac:dyDescent="0.5">
      <c r="A19" s="37" t="s">
        <v>78</v>
      </c>
      <c r="B19" s="38"/>
      <c r="C19" s="39"/>
    </row>
    <row r="22" spans="1:3" x14ac:dyDescent="0.45">
      <c r="B22" s="21"/>
      <c r="C22" s="32"/>
    </row>
    <row r="23" spans="1:3" x14ac:dyDescent="0.45">
      <c r="B23" s="21"/>
      <c r="C23" s="32"/>
    </row>
    <row r="24" spans="1:3" x14ac:dyDescent="0.45">
      <c r="B24" s="32"/>
      <c r="C24" s="21"/>
    </row>
    <row r="25" spans="1:3" x14ac:dyDescent="0.45">
      <c r="B25" s="32"/>
      <c r="C25" s="21"/>
    </row>
    <row r="26" spans="1:3" x14ac:dyDescent="0.45">
      <c r="B26" s="21"/>
      <c r="C26" s="32"/>
    </row>
    <row r="27" spans="1:3" x14ac:dyDescent="0.45">
      <c r="B27" s="21"/>
      <c r="C27" s="32"/>
    </row>
  </sheetData>
  <customSheetViews>
    <customSheetView guid="{0CC65E56-B97C-4785-88D4-C1E876C0AB59}" scale="70">
      <selection activeCell="F2" sqref="F2"/>
      <pageMargins left="0" right="0" top="0" bottom="0" header="0" footer="0"/>
      <pageSetup paperSize="9" orientation="portrait" verticalDpi="0" r:id="rId1"/>
    </customSheetView>
  </customSheetViews>
  <mergeCells count="2">
    <mergeCell ref="A1:C1"/>
    <mergeCell ref="A18:C18"/>
  </mergeCells>
  <conditionalFormatting sqref="B2:C2">
    <cfRule type="colorScale" priority="1">
      <colorScale>
        <cfvo type="min"/>
        <cfvo type="percentile" val="50"/>
        <cfvo type="max"/>
        <color rgb="FFF8696B"/>
        <color rgb="FFFFEB84"/>
        <color rgb="FF63BE7B"/>
      </colorScale>
    </cfRule>
  </conditionalFormatting>
  <hyperlinks>
    <hyperlink ref="C6" r:id="rId2" xr:uid="{F34CAA5E-89A2-45E2-B53E-C0C3F4571666}"/>
    <hyperlink ref="C5" r:id="rId3" xr:uid="{1679BC83-B74E-4E38-87B2-75A5264AD88C}"/>
    <hyperlink ref="C4" r:id="rId4" xr:uid="{6CCBB3A2-2212-4E30-BA23-0B90D2E6DF49}"/>
    <hyperlink ref="C7" r:id="rId5" xr:uid="{933F67A5-0E4A-4FD5-A1EA-E2AA21791BA8}"/>
    <hyperlink ref="C8" r:id="rId6" xr:uid="{626150F6-B863-4A00-B8FB-688DD101B19D}"/>
    <hyperlink ref="C9" r:id="rId7" xr:uid="{1DAB886B-CC4B-4134-90B6-B12363E3395A}"/>
    <hyperlink ref="C11" r:id="rId8" xr:uid="{8D936775-2AB3-4A11-8FF1-5B1B8DC184DE}"/>
  </hyperlinks>
  <pageMargins left="0.7" right="0.7" top="0.75" bottom="0.75" header="0.3" footer="0.3"/>
  <pageSetup paperSize="9" orientation="portrait" verticalDpi="0"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B1C9-3EC7-451B-BBEE-C18D12D01049}">
  <dimension ref="A1:G40"/>
  <sheetViews>
    <sheetView tabSelected="1" topLeftCell="A11" zoomScale="60" zoomScaleNormal="60" workbookViewId="0">
      <selection activeCell="F34" sqref="F34"/>
    </sheetView>
  </sheetViews>
  <sheetFormatPr defaultColWidth="8.7265625" defaultRowHeight="18.5" x14ac:dyDescent="0.45"/>
  <cols>
    <col min="1" max="1" width="8.7265625" style="30"/>
    <col min="2" max="2" width="81.54296875" style="30" customWidth="1"/>
    <col min="3" max="3" width="20.453125" style="30" customWidth="1"/>
    <col min="4" max="4" width="20.54296875" style="30" customWidth="1"/>
    <col min="5" max="5" width="21.6328125" style="30" bestFit="1" customWidth="1"/>
    <col min="6" max="6" width="52.1796875" style="30" customWidth="1"/>
    <col min="7" max="7" width="77.1796875" style="30" customWidth="1"/>
    <col min="8" max="16384" width="8.7265625" style="30"/>
  </cols>
  <sheetData>
    <row r="1" spans="1:7" ht="44.25" customHeight="1" x14ac:dyDescent="0.45">
      <c r="A1" s="140" t="s">
        <v>79</v>
      </c>
      <c r="B1" s="141"/>
      <c r="C1" s="141"/>
      <c r="D1" s="141"/>
      <c r="E1" s="141"/>
      <c r="F1" s="141"/>
      <c r="G1" s="142"/>
    </row>
    <row r="2" spans="1:7" ht="28" customHeight="1" x14ac:dyDescent="0.45">
      <c r="A2" s="51" t="s">
        <v>3</v>
      </c>
      <c r="B2" s="52"/>
      <c r="C2" s="156" t="s">
        <v>4</v>
      </c>
      <c r="D2" s="157"/>
      <c r="E2" s="157"/>
      <c r="F2" s="157"/>
      <c r="G2" s="158"/>
    </row>
    <row r="3" spans="1:7" ht="42.5" customHeight="1" x14ac:dyDescent="0.45">
      <c r="A3" s="40"/>
      <c r="B3" s="1" t="s">
        <v>80</v>
      </c>
      <c r="C3" s="1" t="s">
        <v>81</v>
      </c>
      <c r="D3" s="1" t="s">
        <v>82</v>
      </c>
      <c r="E3" s="110" t="s">
        <v>206</v>
      </c>
      <c r="F3" s="1" t="s">
        <v>83</v>
      </c>
      <c r="G3" s="41" t="s">
        <v>84</v>
      </c>
    </row>
    <row r="4" spans="1:7" x14ac:dyDescent="0.45">
      <c r="A4" s="60">
        <v>2.1</v>
      </c>
      <c r="B4" s="33" t="s">
        <v>85</v>
      </c>
      <c r="C4" s="53">
        <v>5.5</v>
      </c>
      <c r="D4" s="33" t="s">
        <v>48</v>
      </c>
      <c r="E4" s="163" t="s">
        <v>207</v>
      </c>
      <c r="F4" s="103" t="s">
        <v>86</v>
      </c>
      <c r="G4" s="104" t="s">
        <v>87</v>
      </c>
    </row>
    <row r="5" spans="1:7" ht="21" x14ac:dyDescent="0.45">
      <c r="A5" s="60">
        <v>2.2000000000000002</v>
      </c>
      <c r="B5" s="33" t="s">
        <v>88</v>
      </c>
      <c r="C5" s="53">
        <v>20</v>
      </c>
      <c r="D5" s="33" t="s">
        <v>89</v>
      </c>
      <c r="E5" s="164"/>
      <c r="F5" s="103" t="str">
        <f>IF(AND(C5&gt;=0, C5&lt;1.8), "Very low", IF(AND(C5&gt;=1.8, C5&lt;=4.4), "Low", IF(AND(C5&gt;=4.5, C5&lt;=13), "Moderate", IF(AND(C5&gt;=14, C5&lt;=30), "High", IF(C5&gt;30, "Very high")))))</f>
        <v>High</v>
      </c>
      <c r="G5" s="104" t="s">
        <v>87</v>
      </c>
    </row>
    <row r="6" spans="1:7" x14ac:dyDescent="0.45">
      <c r="A6" s="60">
        <v>2.2999999999999998</v>
      </c>
      <c r="B6" s="33" t="s">
        <v>90</v>
      </c>
      <c r="C6" s="53">
        <v>16</v>
      </c>
      <c r="D6" s="33" t="s">
        <v>34</v>
      </c>
      <c r="E6" s="33" t="str">
        <f>IF(C6&lt;=15,"Yes","No")</f>
        <v>No</v>
      </c>
      <c r="F6" s="105" t="s">
        <v>159</v>
      </c>
      <c r="G6" s="106" t="s">
        <v>91</v>
      </c>
    </row>
    <row r="7" spans="1:7" x14ac:dyDescent="0.45">
      <c r="A7" s="60">
        <v>2.4</v>
      </c>
      <c r="B7" s="33" t="s">
        <v>161</v>
      </c>
      <c r="C7" s="53" t="s">
        <v>164</v>
      </c>
      <c r="D7" s="33" t="s">
        <v>23</v>
      </c>
      <c r="E7" s="33" t="str">
        <f>IF(C7="Yes", "See Row 2.4.1", "Yes")</f>
        <v>Yes</v>
      </c>
      <c r="F7" s="105" t="s">
        <v>92</v>
      </c>
      <c r="G7" s="106"/>
    </row>
    <row r="8" spans="1:7" x14ac:dyDescent="0.45">
      <c r="A8" s="60" t="s">
        <v>160</v>
      </c>
      <c r="B8" s="33" t="s">
        <v>162</v>
      </c>
      <c r="C8" s="53" t="s">
        <v>164</v>
      </c>
      <c r="D8" s="33" t="s">
        <v>23</v>
      </c>
      <c r="E8" s="33" t="str">
        <f>IF(C8="Yes", "Yes", "No")</f>
        <v>No</v>
      </c>
      <c r="F8" s="103" t="s">
        <v>92</v>
      </c>
      <c r="G8" s="106" t="s">
        <v>93</v>
      </c>
    </row>
    <row r="9" spans="1:7" x14ac:dyDescent="0.45">
      <c r="A9" s="60">
        <v>2.5</v>
      </c>
      <c r="B9" s="33" t="s">
        <v>196</v>
      </c>
      <c r="C9" s="53">
        <v>60</v>
      </c>
      <c r="D9" s="33" t="s">
        <v>94</v>
      </c>
      <c r="E9" s="33" t="str">
        <f>IF(C9&lt;50, "No", "Yes")</f>
        <v>Yes</v>
      </c>
      <c r="F9" s="105" t="s">
        <v>163</v>
      </c>
      <c r="G9" s="106" t="s">
        <v>95</v>
      </c>
    </row>
    <row r="10" spans="1:7" ht="74" x14ac:dyDescent="0.45">
      <c r="A10" s="60">
        <v>2.6</v>
      </c>
      <c r="B10" s="33" t="s">
        <v>96</v>
      </c>
      <c r="C10" s="53">
        <v>40</v>
      </c>
      <c r="D10" s="109" t="s">
        <v>97</v>
      </c>
      <c r="E10" s="36" t="str">
        <f>IF(C10&gt;35, "High percentage of fine material, check hydraulic conductivity", "Yes")</f>
        <v>High percentage of fine material, check hydraulic conductivity</v>
      </c>
      <c r="F10" s="105" t="s">
        <v>197</v>
      </c>
      <c r="G10" s="106" t="s">
        <v>98</v>
      </c>
    </row>
    <row r="11" spans="1:7" ht="37" x14ac:dyDescent="0.45">
      <c r="A11" s="60">
        <v>2.7</v>
      </c>
      <c r="B11" s="33" t="s">
        <v>99</v>
      </c>
      <c r="C11" s="53">
        <v>9.9999999999999994E-12</v>
      </c>
      <c r="D11" s="33" t="s">
        <v>100</v>
      </c>
      <c r="E11" s="36" t="str">
        <f>IF(C11&lt;0.000000001, "Very low hydraulic conductivity", "Yes")</f>
        <v>Very low hydraulic conductivity</v>
      </c>
      <c r="F11" s="105" t="s">
        <v>193</v>
      </c>
      <c r="G11" s="106" t="s">
        <v>101</v>
      </c>
    </row>
    <row r="12" spans="1:7" ht="92.5" x14ac:dyDescent="0.45">
      <c r="A12" s="92">
        <v>2.8</v>
      </c>
      <c r="B12" s="33" t="s">
        <v>167</v>
      </c>
      <c r="C12" s="165" t="s">
        <v>190</v>
      </c>
      <c r="D12" s="166"/>
      <c r="E12" s="167"/>
      <c r="F12" s="105" t="s">
        <v>154</v>
      </c>
      <c r="G12" s="168" t="s">
        <v>194</v>
      </c>
    </row>
    <row r="13" spans="1:7" ht="74" x14ac:dyDescent="0.45">
      <c r="A13" s="92" t="s">
        <v>168</v>
      </c>
      <c r="B13" s="33" t="s">
        <v>166</v>
      </c>
      <c r="C13" s="53">
        <v>150</v>
      </c>
      <c r="D13" s="90" t="s">
        <v>165</v>
      </c>
      <c r="E13" s="102" t="str">
        <f>IF(AND(C4&lt;=7,C4&gt;=5.5,C13&lt;=200), "Yes, within acceptable limits",IF(AND(C4&gt;7,C13&lt;=300), "Yes, within acceptable limits"))</f>
        <v>Yes, within acceptable limits</v>
      </c>
      <c r="F13" s="105" t="s">
        <v>199</v>
      </c>
      <c r="G13" s="169"/>
    </row>
    <row r="14" spans="1:7" ht="92.5" x14ac:dyDescent="0.45">
      <c r="A14" s="92" t="s">
        <v>169</v>
      </c>
      <c r="B14" s="33" t="s">
        <v>170</v>
      </c>
      <c r="C14" s="53">
        <v>60</v>
      </c>
      <c r="D14" s="90" t="s">
        <v>165</v>
      </c>
      <c r="E14" s="102" t="str">
        <f>IF(AND(C4&gt;=5.5,C4&lt;=6,C14&lt;=100), "Yes, within acceptable limits",IF(AND(C4&gt;6,C4&lt;=7,C14&lt;=135),"Yes, within acceptable limits",IF(AND(C4&gt;7,C14&lt;200),"Yes, within acceptable limits")))</f>
        <v>Yes, within acceptable limits</v>
      </c>
      <c r="F14" s="105" t="s">
        <v>200</v>
      </c>
      <c r="G14" s="169"/>
    </row>
    <row r="15" spans="1:7" ht="92.5" x14ac:dyDescent="0.45">
      <c r="A15" s="92" t="s">
        <v>171</v>
      </c>
      <c r="B15" s="33" t="s">
        <v>172</v>
      </c>
      <c r="C15" s="53">
        <v>45</v>
      </c>
      <c r="D15" s="90" t="s">
        <v>165</v>
      </c>
      <c r="E15" s="102" t="str">
        <f>IF(AND(C4&gt;=5.5,C4&lt;6,C15&lt;=60), "Yes, within acceptable limits",IF(AND(C4&gt;=6,C4&lt;=7,C15&lt;=75), "Yes, within acceptable limits",IF(AND(C4&gt;7,C15&lt;=110), "Yes, within acceptable limits")))</f>
        <v>Yes, within acceptable limits</v>
      </c>
      <c r="F15" s="105" t="s">
        <v>201</v>
      </c>
      <c r="G15" s="169"/>
    </row>
    <row r="16" spans="1:7" ht="37" x14ac:dyDescent="0.45">
      <c r="A16" s="92" t="s">
        <v>173</v>
      </c>
      <c r="B16" s="33" t="s">
        <v>174</v>
      </c>
      <c r="C16" s="53">
        <v>5</v>
      </c>
      <c r="D16" s="90" t="s">
        <v>165</v>
      </c>
      <c r="E16" s="33" t="str">
        <f>IF(C16&lt;=3, "Yes", "No")</f>
        <v>No</v>
      </c>
      <c r="F16" s="105" t="s">
        <v>195</v>
      </c>
      <c r="G16" s="169"/>
    </row>
    <row r="17" spans="1:7" ht="37" x14ac:dyDescent="0.45">
      <c r="A17" s="92" t="s">
        <v>175</v>
      </c>
      <c r="B17" s="33" t="s">
        <v>176</v>
      </c>
      <c r="C17" s="53">
        <v>350</v>
      </c>
      <c r="D17" s="90" t="s">
        <v>165</v>
      </c>
      <c r="E17" s="33" t="str">
        <f>IF(C17&lt;=300, "Yes", "No")</f>
        <v>No</v>
      </c>
      <c r="F17" s="105" t="s">
        <v>195</v>
      </c>
      <c r="G17" s="169"/>
    </row>
    <row r="18" spans="1:7" ht="37" x14ac:dyDescent="0.45">
      <c r="A18" s="92" t="s">
        <v>177</v>
      </c>
      <c r="B18" s="33" t="s">
        <v>178</v>
      </c>
      <c r="C18" s="53">
        <v>2</v>
      </c>
      <c r="D18" s="90" t="s">
        <v>165</v>
      </c>
      <c r="E18" s="33" t="str">
        <f>IF(C18&lt;=1,"Yes","No")</f>
        <v>No</v>
      </c>
      <c r="F18" s="105" t="s">
        <v>195</v>
      </c>
      <c r="G18" s="169"/>
    </row>
    <row r="19" spans="1:7" ht="37" x14ac:dyDescent="0.45">
      <c r="A19" s="92" t="s">
        <v>179</v>
      </c>
      <c r="B19" s="33" t="s">
        <v>180</v>
      </c>
      <c r="C19" s="53">
        <v>401</v>
      </c>
      <c r="D19" s="90" t="s">
        <v>165</v>
      </c>
      <c r="E19" s="33" t="str">
        <f>IF(C19&lt;=400,"Yes","No")</f>
        <v>No</v>
      </c>
      <c r="F19" s="105" t="s">
        <v>195</v>
      </c>
      <c r="G19" s="169"/>
    </row>
    <row r="20" spans="1:7" ht="37" x14ac:dyDescent="0.45">
      <c r="A20" s="92" t="s">
        <v>181</v>
      </c>
      <c r="B20" s="33" t="s">
        <v>182</v>
      </c>
      <c r="C20" s="53">
        <v>2</v>
      </c>
      <c r="D20" s="90" t="s">
        <v>165</v>
      </c>
      <c r="E20" s="33" t="str">
        <f>IF(C20&lt;=4,"Yes","No")</f>
        <v>Yes</v>
      </c>
      <c r="F20" s="105" t="s">
        <v>183</v>
      </c>
      <c r="G20" s="169"/>
    </row>
    <row r="21" spans="1:7" ht="37" x14ac:dyDescent="0.45">
      <c r="A21" s="92" t="s">
        <v>184</v>
      </c>
      <c r="B21" s="33" t="s">
        <v>185</v>
      </c>
      <c r="C21" s="53">
        <v>4</v>
      </c>
      <c r="D21" s="90" t="s">
        <v>165</v>
      </c>
      <c r="E21" s="33" t="str">
        <f>IF(C21&lt;=3,"Yes","No")</f>
        <v>No</v>
      </c>
      <c r="F21" s="105" t="s">
        <v>183</v>
      </c>
      <c r="G21" s="169"/>
    </row>
    <row r="22" spans="1:7" ht="37" x14ac:dyDescent="0.45">
      <c r="A22" s="92" t="s">
        <v>186</v>
      </c>
      <c r="B22" s="33" t="s">
        <v>187</v>
      </c>
      <c r="C22" s="53">
        <v>90</v>
      </c>
      <c r="D22" s="90" t="s">
        <v>165</v>
      </c>
      <c r="E22" s="33" t="str">
        <f>IF(C22&lt;=50,"Yes","No")</f>
        <v>No</v>
      </c>
      <c r="F22" s="105" t="s">
        <v>183</v>
      </c>
      <c r="G22" s="169"/>
    </row>
    <row r="23" spans="1:7" ht="37" x14ac:dyDescent="0.45">
      <c r="A23" s="92" t="s">
        <v>188</v>
      </c>
      <c r="B23" s="33" t="s">
        <v>189</v>
      </c>
      <c r="C23" s="53">
        <v>389</v>
      </c>
      <c r="D23" s="90" t="s">
        <v>165</v>
      </c>
      <c r="E23" s="33" t="str">
        <f>IF(C23&lt;=500,"Yes","No")</f>
        <v>Yes</v>
      </c>
      <c r="F23" s="105" t="s">
        <v>183</v>
      </c>
      <c r="G23" s="170"/>
    </row>
    <row r="24" spans="1:7" ht="132" x14ac:dyDescent="0.45">
      <c r="A24" s="89">
        <v>2.9</v>
      </c>
      <c r="B24" s="90" t="s">
        <v>155</v>
      </c>
      <c r="C24" s="91">
        <v>24</v>
      </c>
      <c r="D24" s="90" t="s">
        <v>165</v>
      </c>
      <c r="E24" s="90" t="str">
        <f>IF(C24&gt;50, "No","Yes")</f>
        <v>Yes</v>
      </c>
      <c r="F24" s="107" t="s">
        <v>158</v>
      </c>
      <c r="G24" s="108" t="s">
        <v>156</v>
      </c>
    </row>
    <row r="26" spans="1:7" ht="19" thickBot="1" x14ac:dyDescent="0.5"/>
    <row r="27" spans="1:7" x14ac:dyDescent="0.45">
      <c r="A27" s="147" t="s">
        <v>157</v>
      </c>
      <c r="B27" s="148"/>
      <c r="C27" s="148"/>
      <c r="D27" s="148"/>
      <c r="E27" s="148"/>
      <c r="F27" s="148"/>
      <c r="G27" s="149"/>
    </row>
    <row r="28" spans="1:7" x14ac:dyDescent="0.45">
      <c r="A28" s="150" t="s">
        <v>102</v>
      </c>
      <c r="B28" s="151"/>
      <c r="C28" s="151"/>
      <c r="D28" s="151"/>
      <c r="E28" s="151"/>
      <c r="F28" s="151"/>
      <c r="G28" s="152"/>
    </row>
    <row r="29" spans="1:7" ht="19" thickBot="1" x14ac:dyDescent="0.5">
      <c r="A29" s="153" t="s">
        <v>103</v>
      </c>
      <c r="B29" s="154"/>
      <c r="C29" s="154"/>
      <c r="D29" s="154"/>
      <c r="E29" s="154"/>
      <c r="F29" s="154"/>
      <c r="G29" s="155"/>
    </row>
    <row r="30" spans="1:7" ht="19" thickBot="1" x14ac:dyDescent="0.5"/>
    <row r="31" spans="1:7" ht="72.5" customHeight="1" x14ac:dyDescent="0.45">
      <c r="A31" s="159" t="s">
        <v>198</v>
      </c>
      <c r="B31" s="160"/>
      <c r="C31" s="143" t="str">
        <f>IF(AND(C4&gt;=0,C4&lt;5.5),"No, soil pH is too low",IF(AND(C4&gt;=5.5,C5&gt;=0,C5&lt;1.8),"Soil pH is acceptable and P level is very low, further assessment required",IF(AND(C4&gt;=5.5,C5&gt;=1.8,C5&lt;=4.4),"Soil pH is acceptable and P level is low, further assessment required,",IF(AND(C4&gt;=5.5,C5&gt;=4.5,C5&lt;=13),"Soil pH is acceptable and P level is moderate, further assessment required",IF(AND(C4&gt;=5.5,C5&gt;=14,C5&lt;=30),"Soil pH is acceptable and P level is high, further assessment required",IF(AND(C4&gt;=5.5,C5&gt;30),"Soil pH is acceptable but P level is very high, WTR cannot be applied"))))))</f>
        <v>Soil pH is acceptable and P level is high, further assessment required</v>
      </c>
      <c r="D31" s="143"/>
      <c r="E31" s="143"/>
      <c r="F31" s="143"/>
      <c r="G31" s="144"/>
    </row>
    <row r="32" spans="1:7" ht="19" hidden="1" customHeight="1" thickBot="1" x14ac:dyDescent="0.5">
      <c r="A32" s="161"/>
      <c r="B32" s="162"/>
      <c r="C32" s="145"/>
      <c r="D32" s="145"/>
      <c r="E32" s="145"/>
      <c r="F32" s="145"/>
      <c r="G32" s="146"/>
    </row>
    <row r="35" spans="2:2" x14ac:dyDescent="0.45">
      <c r="B35" s="20"/>
    </row>
    <row r="36" spans="2:2" x14ac:dyDescent="0.45">
      <c r="B36" s="21"/>
    </row>
    <row r="37" spans="2:2" x14ac:dyDescent="0.45">
      <c r="B37" s="21"/>
    </row>
    <row r="38" spans="2:2" x14ac:dyDescent="0.45">
      <c r="B38" s="21"/>
    </row>
    <row r="39" spans="2:2" x14ac:dyDescent="0.45">
      <c r="B39" s="21"/>
    </row>
    <row r="40" spans="2:2" x14ac:dyDescent="0.45">
      <c r="B40" s="21"/>
    </row>
  </sheetData>
  <customSheetViews>
    <customSheetView guid="{0CC65E56-B97C-4785-88D4-C1E876C0AB59}" scale="80" topLeftCell="B4">
      <selection activeCell="E5" sqref="E5"/>
      <pageMargins left="0" right="0" top="0" bottom="0" header="0" footer="0"/>
      <pageSetup paperSize="9" orientation="portrait" verticalDpi="0" r:id="rId1"/>
    </customSheetView>
  </customSheetViews>
  <mergeCells count="11">
    <mergeCell ref="A1:G1"/>
    <mergeCell ref="C31:G31"/>
    <mergeCell ref="C32:G32"/>
    <mergeCell ref="A27:G27"/>
    <mergeCell ref="A28:G28"/>
    <mergeCell ref="A29:G29"/>
    <mergeCell ref="C2:G2"/>
    <mergeCell ref="A31:B32"/>
    <mergeCell ref="E4:E5"/>
    <mergeCell ref="C12:E12"/>
    <mergeCell ref="G12:G23"/>
  </mergeCells>
  <conditionalFormatting sqref="B3:G3">
    <cfRule type="colorScale" priority="40">
      <colorScale>
        <cfvo type="min"/>
        <cfvo type="percentile" val="50"/>
        <cfvo type="max"/>
        <color rgb="FFF8696B"/>
        <color rgb="FFFFEB84"/>
        <color rgb="FF63BE7B"/>
      </colorScale>
    </cfRule>
  </conditionalFormatting>
  <conditionalFormatting sqref="C32:G32">
    <cfRule type="containsText" dxfId="31" priority="31" operator="containsText" text="Too high">
      <formula>NOT(ISERROR(SEARCH("Too high",C32)))</formula>
    </cfRule>
    <cfRule type="containsText" dxfId="30" priority="32" operator="containsText" text="Sulphate level is acceptable">
      <formula>NOT(ISERROR(SEARCH("Sulphate level is acceptable",C32)))</formula>
    </cfRule>
  </conditionalFormatting>
  <conditionalFormatting sqref="C31:G31">
    <cfRule type="containsText" dxfId="29" priority="26" operator="containsText" text="pH is too low">
      <formula>NOT(ISERROR(SEARCH("pH is too low",C31)))</formula>
    </cfRule>
    <cfRule type="containsText" dxfId="28" priority="27" operator="containsText" text="WTR cannot be applied">
      <formula>NOT(ISERROR(SEARCH("WTR cannot be applied",C31)))</formula>
    </cfRule>
    <cfRule type="containsText" dxfId="27" priority="28" operator="containsText" text="WTR cannot be applied">
      <formula>NOT(ISERROR(SEARCH("WTR cannot be applied",C31)))</formula>
    </cfRule>
    <cfRule type="containsText" dxfId="26" priority="29" operator="containsText" text="acceptable">
      <formula>NOT(ISERROR(SEARCH("acceptable",C31)))</formula>
    </cfRule>
    <cfRule type="containsText" dxfId="25" priority="30" operator="containsText" text="too low">
      <formula>NOT(ISERROR(SEARCH("too low",C31)))</formula>
    </cfRule>
  </conditionalFormatting>
  <conditionalFormatting sqref="E6">
    <cfRule type="containsText" dxfId="24" priority="24" operator="containsText" text="No">
      <formula>NOT(ISERROR(SEARCH("No",E6)))</formula>
    </cfRule>
    <cfRule type="containsText" dxfId="23" priority="25" operator="containsText" text="Yes">
      <formula>NOT(ISERROR(SEARCH("Yes",E6)))</formula>
    </cfRule>
  </conditionalFormatting>
  <conditionalFormatting sqref="E7">
    <cfRule type="containsText" dxfId="22" priority="17" operator="containsText" text="See Row 2.4.1">
      <formula>NOT(ISERROR(SEARCH("See Row 2.4.1",E7)))</formula>
    </cfRule>
    <cfRule type="containsText" dxfId="21" priority="22" operator="containsText" text="No">
      <formula>NOT(ISERROR(SEARCH("No",E7)))</formula>
    </cfRule>
    <cfRule type="containsText" dxfId="20" priority="23" operator="containsText" text="Yes">
      <formula>NOT(ISERROR(SEARCH("Yes",E7)))</formula>
    </cfRule>
  </conditionalFormatting>
  <conditionalFormatting sqref="E8">
    <cfRule type="containsText" dxfId="19" priority="20" operator="containsText" text="No">
      <formula>NOT(ISERROR(SEARCH("No",E8)))</formula>
    </cfRule>
    <cfRule type="containsText" dxfId="18" priority="21" operator="containsText" text="Yes">
      <formula>NOT(ISERROR(SEARCH("Yes",E8)))</formula>
    </cfRule>
  </conditionalFormatting>
  <conditionalFormatting sqref="E9">
    <cfRule type="containsText" dxfId="17" priority="18" operator="containsText" text="No">
      <formula>NOT(ISERROR(SEARCH("No",E9)))</formula>
    </cfRule>
    <cfRule type="containsText" dxfId="16" priority="19" operator="containsText" text="Yes">
      <formula>NOT(ISERROR(SEARCH("Yes",E9)))</formula>
    </cfRule>
  </conditionalFormatting>
  <conditionalFormatting sqref="E10">
    <cfRule type="containsText" dxfId="15" priority="15" operator="containsText" text="Check hydraulic conductivity">
      <formula>NOT(ISERROR(SEARCH("Check hydraulic conductivity",E10)))</formula>
    </cfRule>
    <cfRule type="containsText" dxfId="14" priority="16" operator="containsText" text="Yes">
      <formula>NOT(ISERROR(SEARCH("Yes",E10)))</formula>
    </cfRule>
  </conditionalFormatting>
  <conditionalFormatting sqref="E11">
    <cfRule type="containsText" dxfId="13" priority="13" operator="containsText" text="Very low">
      <formula>NOT(ISERROR(SEARCH("Very low",E11)))</formula>
    </cfRule>
    <cfRule type="containsText" dxfId="12" priority="14" operator="containsText" text="Yes">
      <formula>NOT(ISERROR(SEARCH("Yes",E11)))</formula>
    </cfRule>
  </conditionalFormatting>
  <conditionalFormatting sqref="E16">
    <cfRule type="containsText" dxfId="11" priority="11" operator="containsText" text="No">
      <formula>NOT(ISERROR(SEARCH("No",E16)))</formula>
    </cfRule>
    <cfRule type="containsText" dxfId="10" priority="12" operator="containsText" text="Yes">
      <formula>NOT(ISERROR(SEARCH("Yes",E16)))</formula>
    </cfRule>
  </conditionalFormatting>
  <conditionalFormatting sqref="E17">
    <cfRule type="containsText" dxfId="9" priority="9" operator="containsText" text="No">
      <formula>NOT(ISERROR(SEARCH("No",E17)))</formula>
    </cfRule>
    <cfRule type="containsText" dxfId="8" priority="10" operator="containsText" text="Yes">
      <formula>NOT(ISERROR(SEARCH("Yes",E17)))</formula>
    </cfRule>
  </conditionalFormatting>
  <conditionalFormatting sqref="E18">
    <cfRule type="containsText" dxfId="7" priority="7" operator="containsText" text="No">
      <formula>NOT(ISERROR(SEARCH("No",E18)))</formula>
    </cfRule>
    <cfRule type="containsText" dxfId="6" priority="8" operator="containsText" text="Yes">
      <formula>NOT(ISERROR(SEARCH("Yes",E18)))</formula>
    </cfRule>
  </conditionalFormatting>
  <conditionalFormatting sqref="E19:E23">
    <cfRule type="containsText" dxfId="5" priority="5" operator="containsText" text="No">
      <formula>NOT(ISERROR(SEARCH("No",E19)))</formula>
    </cfRule>
    <cfRule type="containsText" dxfId="4" priority="6" operator="containsText" text="Yes">
      <formula>NOT(ISERROR(SEARCH("Yes",E19)))</formula>
    </cfRule>
  </conditionalFormatting>
  <conditionalFormatting sqref="E24">
    <cfRule type="containsText" dxfId="3" priority="3" operator="containsText" text="No">
      <formula>NOT(ISERROR(SEARCH("No",E24)))</formula>
    </cfRule>
    <cfRule type="containsText" dxfId="2" priority="4" operator="containsText" text="Yes">
      <formula>NOT(ISERROR(SEARCH("Yes",E24)))</formula>
    </cfRule>
  </conditionalFormatting>
  <conditionalFormatting sqref="E13:E15">
    <cfRule type="containsText" dxfId="1" priority="1" operator="containsText" text="FALSE">
      <formula>NOT(ISERROR(SEARCH("FALSE",E13)))</formula>
    </cfRule>
    <cfRule type="containsText" dxfId="0" priority="2" operator="containsText" text="Yes">
      <formula>NOT(ISERROR(SEARCH("Yes",E13)))</formula>
    </cfRule>
  </conditionalFormatting>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6643-EA7F-4D31-A379-98C51A9642AD}">
  <dimension ref="A1"/>
  <sheetViews>
    <sheetView zoomScale="90" zoomScaleNormal="90" workbookViewId="0">
      <selection activeCell="R27" sqref="R27"/>
    </sheetView>
  </sheetViews>
  <sheetFormatPr defaultColWidth="8.7265625" defaultRowHeight="14.5" x14ac:dyDescent="0.35"/>
  <cols>
    <col min="1" max="16384" width="8.7265625" style="61"/>
  </cols>
  <sheetData/>
  <customSheetViews>
    <customSheetView guid="{0CC65E56-B97C-4785-88D4-C1E876C0AB59}">
      <selection activeCell="H10" sqref="H10"/>
      <pageMargins left="0" right="0" top="0" bottom="0" header="0" footer="0"/>
      <pageSetup paperSize="9" orientation="portrait" verticalDpi="0" r:id="rId1"/>
    </customSheetView>
  </customSheetView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shapeId="16386" r:id="rId5">
          <objectPr defaultSize="0" autoPict="0" r:id="rId6">
            <anchor moveWithCells="1">
              <from>
                <xdr:col>0</xdr:col>
                <xdr:colOff>0</xdr:colOff>
                <xdr:row>0</xdr:row>
                <xdr:rowOff>0</xdr:rowOff>
              </from>
              <to>
                <xdr:col>14</xdr:col>
                <xdr:colOff>146050</xdr:colOff>
                <xdr:row>45</xdr:row>
                <xdr:rowOff>146050</xdr:rowOff>
              </to>
            </anchor>
          </objectPr>
        </oleObject>
      </mc:Choice>
      <mc:Fallback>
        <oleObject progId="Word.Document.12" shapeId="16386"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A927-ABC3-48AC-88C6-F0957798ABD8}">
  <dimension ref="A1:G29"/>
  <sheetViews>
    <sheetView workbookViewId="0">
      <selection sqref="A1:XFD1048576"/>
    </sheetView>
  </sheetViews>
  <sheetFormatPr defaultColWidth="8.81640625" defaultRowHeight="14.5" x14ac:dyDescent="0.35"/>
  <cols>
    <col min="1" max="1" width="25.1796875" style="32" customWidth="1"/>
    <col min="2" max="2" width="21.453125" style="32" customWidth="1"/>
    <col min="3" max="3" width="18.453125" style="32" customWidth="1"/>
    <col min="4" max="4" width="28" style="32" customWidth="1"/>
    <col min="5" max="5" width="19.54296875" style="32" customWidth="1"/>
    <col min="6" max="6" width="46.81640625" style="32" customWidth="1"/>
    <col min="7" max="7" width="17.6328125" style="32" customWidth="1"/>
    <col min="8" max="8" width="27.26953125" style="32" customWidth="1"/>
    <col min="9" max="16384" width="8.81640625" style="32"/>
  </cols>
  <sheetData>
    <row r="1" spans="1:7" ht="15" thickBot="1" x14ac:dyDescent="0.4">
      <c r="A1" s="72" t="s">
        <v>147</v>
      </c>
      <c r="B1" s="72"/>
      <c r="C1" s="72"/>
      <c r="D1" s="72"/>
      <c r="E1" s="72"/>
      <c r="F1" s="72"/>
    </row>
    <row r="2" spans="1:7" s="63" customFormat="1" x14ac:dyDescent="0.35">
      <c r="A2" s="66"/>
      <c r="B2" s="67" t="s">
        <v>104</v>
      </c>
      <c r="C2" s="172" t="s">
        <v>105</v>
      </c>
      <c r="D2" s="172"/>
      <c r="E2" s="172" t="s">
        <v>106</v>
      </c>
      <c r="F2" s="172"/>
    </row>
    <row r="3" spans="1:7" ht="15" customHeight="1" x14ac:dyDescent="0.35">
      <c r="A3" s="68"/>
      <c r="B3" s="69" t="s">
        <v>107</v>
      </c>
      <c r="C3" s="70" t="s">
        <v>108</v>
      </c>
      <c r="D3" s="70" t="s">
        <v>191</v>
      </c>
      <c r="E3" s="70" t="s">
        <v>108</v>
      </c>
      <c r="F3" s="70" t="s">
        <v>191</v>
      </c>
    </row>
    <row r="4" spans="1:7" x14ac:dyDescent="0.35">
      <c r="A4" s="64" t="s">
        <v>109</v>
      </c>
      <c r="B4" s="62">
        <f>'Stage 1 WTR Charateristics'!B14</f>
        <v>4</v>
      </c>
      <c r="C4" s="50">
        <v>130</v>
      </c>
      <c r="D4" s="65">
        <f>C4/B4</f>
        <v>32.5</v>
      </c>
      <c r="E4" s="50">
        <v>210</v>
      </c>
      <c r="F4" s="65">
        <f>E4/B4</f>
        <v>52.5</v>
      </c>
    </row>
    <row r="5" spans="1:7" x14ac:dyDescent="0.35">
      <c r="A5" s="95" t="s">
        <v>110</v>
      </c>
      <c r="B5" s="96">
        <f>'Stage 1 WTR Charateristics'!B16</f>
        <v>0</v>
      </c>
      <c r="C5" s="97">
        <v>50</v>
      </c>
      <c r="D5" s="98" t="e">
        <f t="shared" ref="D5" si="0">C5/B5</f>
        <v>#DIV/0!</v>
      </c>
      <c r="E5" s="97">
        <v>59</v>
      </c>
      <c r="F5" s="98" t="e">
        <f t="shared" ref="F5:F6" si="1">E5/B5</f>
        <v>#DIV/0!</v>
      </c>
    </row>
    <row r="6" spans="1:7" x14ac:dyDescent="0.35">
      <c r="A6" s="99" t="s">
        <v>111</v>
      </c>
      <c r="B6" s="100">
        <f>'Stage 1 WTR Charateristics'!B17</f>
        <v>0</v>
      </c>
      <c r="C6" s="99">
        <v>52</v>
      </c>
      <c r="D6" s="101" t="e">
        <f>C6/B6</f>
        <v>#DIV/0!</v>
      </c>
      <c r="E6" s="99">
        <v>210</v>
      </c>
      <c r="F6" s="101" t="e">
        <f t="shared" si="1"/>
        <v>#DIV/0!</v>
      </c>
    </row>
    <row r="7" spans="1:7" ht="15" customHeight="1" x14ac:dyDescent="0.35">
      <c r="A7" s="171" t="s">
        <v>152</v>
      </c>
      <c r="B7" s="171"/>
      <c r="C7" s="171"/>
      <c r="D7" s="99">
        <f>D4*3.5</f>
        <v>113.75</v>
      </c>
      <c r="E7" s="99"/>
      <c r="F7" s="99">
        <f>F4*3.5</f>
        <v>183.75</v>
      </c>
    </row>
    <row r="8" spans="1:7" ht="15" customHeight="1" x14ac:dyDescent="0.35">
      <c r="A8" s="93"/>
      <c r="B8" s="93"/>
      <c r="C8" s="93"/>
      <c r="D8" s="94"/>
      <c r="E8" s="94"/>
      <c r="F8" s="94"/>
    </row>
    <row r="9" spans="1:7" ht="30" customHeight="1" x14ac:dyDescent="0.35">
      <c r="A9" s="173" t="s">
        <v>192</v>
      </c>
      <c r="B9" s="173"/>
      <c r="C9" s="173"/>
      <c r="D9" s="173"/>
      <c r="E9" s="173"/>
      <c r="F9" s="173"/>
    </row>
    <row r="10" spans="1:7" x14ac:dyDescent="0.35">
      <c r="A10" s="31"/>
      <c r="B10" s="31"/>
    </row>
    <row r="11" spans="1:7" ht="14.5" customHeight="1" x14ac:dyDescent="0.35">
      <c r="A11" s="71" t="s">
        <v>112</v>
      </c>
      <c r="B11" s="71"/>
      <c r="C11" s="71"/>
      <c r="D11" s="71"/>
      <c r="E11" s="71"/>
      <c r="F11" s="71"/>
      <c r="G11" s="71"/>
    </row>
    <row r="12" spans="1:7" x14ac:dyDescent="0.35">
      <c r="A12" s="71" t="s">
        <v>113</v>
      </c>
      <c r="B12" s="71" t="s">
        <v>132</v>
      </c>
      <c r="C12" s="71"/>
      <c r="D12" s="71"/>
      <c r="E12" s="71"/>
      <c r="F12" s="71"/>
      <c r="G12" s="71"/>
    </row>
    <row r="13" spans="1:7" x14ac:dyDescent="0.35">
      <c r="A13" s="71" t="s">
        <v>114</v>
      </c>
      <c r="B13" s="71" t="s">
        <v>133</v>
      </c>
      <c r="C13" s="71"/>
      <c r="D13" s="71"/>
      <c r="E13" s="71"/>
      <c r="F13" s="71"/>
      <c r="G13" s="71"/>
    </row>
    <row r="14" spans="1:7" x14ac:dyDescent="0.35">
      <c r="A14" s="71" t="s">
        <v>115</v>
      </c>
      <c r="B14" s="71" t="s">
        <v>134</v>
      </c>
      <c r="C14" s="71"/>
      <c r="D14" s="71"/>
      <c r="E14" s="71"/>
      <c r="F14" s="71"/>
      <c r="G14" s="71"/>
    </row>
    <row r="15" spans="1:7" x14ac:dyDescent="0.35">
      <c r="A15" s="71" t="s">
        <v>116</v>
      </c>
      <c r="B15" s="71" t="s">
        <v>117</v>
      </c>
      <c r="C15" s="71"/>
      <c r="D15" s="71"/>
      <c r="E15" s="71"/>
      <c r="F15" s="71"/>
      <c r="G15" s="71"/>
    </row>
    <row r="17" spans="1:5" ht="49.5" customHeight="1" x14ac:dyDescent="0.35">
      <c r="A17" s="88" t="s">
        <v>148</v>
      </c>
      <c r="B17" s="63"/>
      <c r="C17" s="31"/>
      <c r="D17" s="31"/>
      <c r="E17" s="31"/>
    </row>
    <row r="18" spans="1:5" x14ac:dyDescent="0.35">
      <c r="A18" s="86" t="s">
        <v>135</v>
      </c>
    </row>
    <row r="19" spans="1:5" x14ac:dyDescent="0.35">
      <c r="A19" s="87" t="s">
        <v>136</v>
      </c>
    </row>
    <row r="20" spans="1:5" x14ac:dyDescent="0.35">
      <c r="A20" s="87" t="s">
        <v>137</v>
      </c>
    </row>
    <row r="21" spans="1:5" x14ac:dyDescent="0.35">
      <c r="A21" s="87" t="s">
        <v>138</v>
      </c>
    </row>
    <row r="22" spans="1:5" x14ac:dyDescent="0.35">
      <c r="A22" s="87" t="s">
        <v>139</v>
      </c>
    </row>
    <row r="23" spans="1:5" x14ac:dyDescent="0.35">
      <c r="A23" s="87" t="s">
        <v>140</v>
      </c>
    </row>
    <row r="24" spans="1:5" x14ac:dyDescent="0.35">
      <c r="A24" s="87" t="s">
        <v>141</v>
      </c>
    </row>
    <row r="25" spans="1:5" x14ac:dyDescent="0.35">
      <c r="A25" s="87" t="s">
        <v>142</v>
      </c>
    </row>
    <row r="26" spans="1:5" x14ac:dyDescent="0.35">
      <c r="A26" s="87" t="s">
        <v>143</v>
      </c>
    </row>
    <row r="27" spans="1:5" x14ac:dyDescent="0.35">
      <c r="A27" s="87" t="s">
        <v>144</v>
      </c>
    </row>
    <row r="28" spans="1:5" x14ac:dyDescent="0.35">
      <c r="A28" s="87" t="s">
        <v>145</v>
      </c>
    </row>
    <row r="29" spans="1:5" x14ac:dyDescent="0.35">
      <c r="A29" s="87" t="s">
        <v>146</v>
      </c>
    </row>
  </sheetData>
  <customSheetViews>
    <customSheetView guid="{0CC65E56-B97C-4785-88D4-C1E876C0AB59}">
      <selection activeCell="G2" sqref="G2"/>
      <pageMargins left="0" right="0" top="0" bottom="0" header="0" footer="0"/>
    </customSheetView>
  </customSheetViews>
  <mergeCells count="4">
    <mergeCell ref="A7:C7"/>
    <mergeCell ref="C2:D2"/>
    <mergeCell ref="E2:F2"/>
    <mergeCell ref="A9: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244D-5655-4EF6-8770-E14514631127}">
  <dimension ref="B1:X24"/>
  <sheetViews>
    <sheetView zoomScale="70" zoomScaleNormal="70" workbookViewId="0">
      <selection sqref="A1:XFD1048576"/>
    </sheetView>
  </sheetViews>
  <sheetFormatPr defaultColWidth="8.81640625" defaultRowHeight="14.5" x14ac:dyDescent="0.35"/>
  <cols>
    <col min="1" max="1" width="8.81640625" style="32"/>
    <col min="2" max="2" width="54.453125" style="32" customWidth="1"/>
    <col min="3" max="16384" width="8.81640625" style="32"/>
  </cols>
  <sheetData>
    <row r="1" spans="2:24" ht="15" thickBot="1" x14ac:dyDescent="0.4"/>
    <row r="2" spans="2:24" x14ac:dyDescent="0.35">
      <c r="B2" s="75" t="s">
        <v>118</v>
      </c>
      <c r="F2" s="174"/>
      <c r="G2" s="174"/>
      <c r="H2" s="174"/>
    </row>
    <row r="3" spans="2:24" ht="72.5" x14ac:dyDescent="0.35">
      <c r="B3" s="77" t="s">
        <v>119</v>
      </c>
    </row>
    <row r="4" spans="2:24" x14ac:dyDescent="0.35">
      <c r="B4" s="76"/>
    </row>
    <row r="5" spans="2:24" x14ac:dyDescent="0.35">
      <c r="B5" s="76"/>
    </row>
    <row r="6" spans="2:24" x14ac:dyDescent="0.35">
      <c r="B6" s="76"/>
    </row>
    <row r="7" spans="2:24" x14ac:dyDescent="0.35">
      <c r="B7" s="78" t="s">
        <v>120</v>
      </c>
    </row>
    <row r="8" spans="2:24" x14ac:dyDescent="0.35">
      <c r="B8" s="85" t="s">
        <v>128</v>
      </c>
    </row>
    <row r="9" spans="2:24" x14ac:dyDescent="0.35">
      <c r="B9" s="78" t="s">
        <v>149</v>
      </c>
    </row>
    <row r="10" spans="2:24" ht="15" thickBot="1" x14ac:dyDescent="0.4">
      <c r="B10" s="79" t="s">
        <v>121</v>
      </c>
    </row>
    <row r="11" spans="2:24" x14ac:dyDescent="0.35">
      <c r="B11" s="73"/>
    </row>
    <row r="12" spans="2:24" x14ac:dyDescent="0.35">
      <c r="B12" s="74" t="s">
        <v>122</v>
      </c>
    </row>
    <row r="13" spans="2:24" x14ac:dyDescent="0.35">
      <c r="B13" s="74"/>
    </row>
    <row r="14" spans="2:24" x14ac:dyDescent="0.35">
      <c r="B14" s="73"/>
    </row>
    <row r="15" spans="2:24" x14ac:dyDescent="0.35">
      <c r="B15" s="73"/>
      <c r="X15" s="32" t="s">
        <v>123</v>
      </c>
    </row>
    <row r="16" spans="2:24" x14ac:dyDescent="0.35">
      <c r="B16" s="74" t="s">
        <v>122</v>
      </c>
    </row>
    <row r="17" spans="2:2" x14ac:dyDescent="0.35">
      <c r="B17" s="74"/>
    </row>
    <row r="18" spans="2:2" x14ac:dyDescent="0.35">
      <c r="B18" s="74" t="s">
        <v>122</v>
      </c>
    </row>
    <row r="19" spans="2:2" x14ac:dyDescent="0.35">
      <c r="B19" s="74"/>
    </row>
    <row r="20" spans="2:2" x14ac:dyDescent="0.35">
      <c r="B20" s="74" t="s">
        <v>122</v>
      </c>
    </row>
    <row r="21" spans="2:2" x14ac:dyDescent="0.35">
      <c r="B21" s="74"/>
    </row>
    <row r="22" spans="2:2" x14ac:dyDescent="0.35">
      <c r="B22" s="73"/>
    </row>
    <row r="23" spans="2:2" x14ac:dyDescent="0.35">
      <c r="B23" s="74" t="s">
        <v>122</v>
      </c>
    </row>
    <row r="24" spans="2:2" x14ac:dyDescent="0.35">
      <c r="B24" s="74"/>
    </row>
  </sheetData>
  <customSheetViews>
    <customSheetView guid="{0CC65E56-B97C-4785-88D4-C1E876C0AB59}" scale="70">
      <selection activeCell="B19" sqref="B19"/>
      <pageMargins left="0" right="0" top="0" bottom="0" header="0" footer="0"/>
      <pageSetup paperSize="9" orientation="portrait" verticalDpi="0" r:id="rId1"/>
    </customSheetView>
  </customSheetViews>
  <mergeCells count="1">
    <mergeCell ref="F2:H2"/>
  </mergeCells>
  <pageMargins left="0.7" right="0.7" top="0.75" bottom="0.75" header="0.3" footer="0.3"/>
  <pageSetup paperSize="9"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3DE1DCE6E71142973AC14BEC967B56" ma:contentTypeVersion="6" ma:contentTypeDescription="Create a new document." ma:contentTypeScope="" ma:versionID="ea2c560a4f83cb09ddab3fbb6279e1ca">
  <xsd:schema xmlns:xsd="http://www.w3.org/2001/XMLSchema" xmlns:xs="http://www.w3.org/2001/XMLSchema" xmlns:p="http://schemas.microsoft.com/office/2006/metadata/properties" xmlns:ns2="b1cb6329-908b-4453-b0a4-feaf965fefe3" xmlns:ns3="e02e2c86-2124-48ca-801e-27aa3c4a6d08" targetNamespace="http://schemas.microsoft.com/office/2006/metadata/properties" ma:root="true" ma:fieldsID="e0fc977d6d2160171418fcab7cf32334" ns2:_="" ns3:_="">
    <xsd:import namespace="b1cb6329-908b-4453-b0a4-feaf965fefe3"/>
    <xsd:import namespace="e02e2c86-2124-48ca-801e-27aa3c4a6d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cb6329-908b-4453-b0a4-feaf965fef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2e2c86-2124-48ca-801e-27aa3c4a6d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B1AD34-5778-4B07-A81A-A84A4AF94CE7}">
  <ds:schemaRefs>
    <ds:schemaRef ds:uri="http://schemas.microsoft.com/sharepoint/v3/contenttype/forms"/>
  </ds:schemaRefs>
</ds:datastoreItem>
</file>

<file path=customXml/itemProps2.xml><?xml version="1.0" encoding="utf-8"?>
<ds:datastoreItem xmlns:ds="http://schemas.openxmlformats.org/officeDocument/2006/customXml" ds:itemID="{AF4818F4-D721-4712-BE45-978EC9FB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cb6329-908b-4453-b0a4-feaf965fefe3"/>
    <ds:schemaRef ds:uri="e02e2c86-2124-48ca-801e-27aa3c4a6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670368-EBF5-412D-8DC4-8D6D2FECE693}">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b1cb6329-908b-4453-b0a4-feaf965fefe3"/>
    <ds:schemaRef ds:uri="http://schemas.openxmlformats.org/package/2006/metadata/core-properties"/>
    <ds:schemaRef ds:uri="e02e2c86-2124-48ca-801e-27aa3c4a6d0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Stage 1 WTR Charateristics</vt:lpstr>
      <vt:lpstr>WTW (Name)</vt:lpstr>
      <vt:lpstr>Stage 1.2 Desk Based </vt:lpstr>
      <vt:lpstr>Stage 2.1 Field data collection</vt:lpstr>
      <vt:lpstr>Stage 3.1 Benefits </vt:lpstr>
      <vt:lpstr>Stage 3.2 Application rate</vt:lpstr>
      <vt:lpstr> Boundary</vt:lpstr>
      <vt:lpstr>_msoanchor_2</vt:lpstr>
      <vt:lpstr>_msoanchor_4</vt:lpstr>
      <vt:lpstr>Instructions!_Toc84250284</vt:lpstr>
      <vt:lpstr>Instructions!_Toc92832675</vt:lpstr>
      <vt:lpstr>Instructions!_Toc92832676</vt:lpstr>
      <vt:lpstr>Instructions!_Toc92832677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Gilmour</dc:creator>
  <cp:keywords/>
  <dc:description/>
  <cp:lastModifiedBy>Irene Fortune</cp:lastModifiedBy>
  <cp:revision/>
  <dcterms:created xsi:type="dcterms:W3CDTF">2021-09-10T15:14:04Z</dcterms:created>
  <dcterms:modified xsi:type="dcterms:W3CDTF">2022-03-09T14:52:22Z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0x0101009A3DE1DCE6E71142973AC14BEC967B56</vt:lpwstr>
  </property>
</Properties>
</file>